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5480" windowHeight="871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list'!$A$1:$G$38</definedName>
    <definedName name="_xlnm.Print_Area" localSheetId="2">'Položky'!$A$1:$G$57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<sst xmlns="http://schemas.openxmlformats.org/spreadsheetml/2006/main" count="250" uniqueCount="182">
  <si>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</si>
  <si>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</si>
  <si>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</si>
  <si>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</si>
  <si>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</si>
  <si>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</si>
  <si>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</si>
  <si>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</si>
  <si>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</si>
  <si>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</si>
  <si>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</si>
  <si>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</si>
  <si>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</si>
  <si>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</si>
  <si>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</si>
  <si>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</si>
  <si>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</si>
  <si>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</si>
  <si>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</si>
  <si>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</si>
  <si>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</si>
  <si>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</si>
  <si>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</si>
  <si>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</si>
  <si>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</si>
  <si>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</si>
  <si>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</si>
  <si>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</si>
  <si>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</si>
  <si>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</si>
  <si>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</si>
  <si>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</si>
  <si>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</si>
  <si>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</si>
  <si>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</si>
  <si>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</si>
  <si>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</si>
  <si>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</si>
  <si>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</si>
  <si>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</si>
  <si>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</si>
  <si>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</si>
  <si>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</si>
  <si>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</si>
  <si>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</si>
  <si>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</si>
  <si>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</si>
  <si>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</si>
  <si>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</si>
  <si>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</si>
  <si>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</si>
  <si>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</si>
  <si>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</si>
  <si>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</si>
  <si>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</si>
  <si>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</si>
  <si>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</si>
  <si>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</si>
  <si>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</si>
  <si>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</si>
  <si>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</si>
  <si>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</si>
  <si>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</si>
  <si>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</si>
  <si>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</si>
  <si>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</si>
  <si>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</si>
  <si>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</si>
  <si>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</si>
  <si>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</si>
  <si>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</si>
  <si>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</si>
  <si>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</si>
  <si>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</si>
  <si>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</si>
  <si>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</si>
  <si>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R11014</t>
  </si>
  <si>
    <t>Administrativní budova Studenská 1768 O - Poruba</t>
  </si>
  <si>
    <t>01</t>
  </si>
  <si>
    <t>Administrativní budova - zateplení fasády</t>
  </si>
  <si>
    <t>62</t>
  </si>
  <si>
    <t>Úpravy povrchů vnější</t>
  </si>
  <si>
    <t>TEXT.62.1</t>
  </si>
  <si>
    <t>KZS je dle projektu Cemix therm, alternativně jiný cenově srovnatelný</t>
  </si>
  <si>
    <t>TEXT.62.2</t>
  </si>
  <si>
    <t xml:space="preserve">Tepelná izolace je dle projektu a PO Fasrock </t>
  </si>
  <si>
    <t>620991121R00</t>
  </si>
  <si>
    <t xml:space="preserve">Zakrývání výplní vnějších otvorů z lešení </t>
  </si>
  <si>
    <t>m2</t>
  </si>
  <si>
    <t>622903110U0R</t>
  </si>
  <si>
    <t>Očištění vně omítek, zdiva  slož 1-2 před započetím zateplení</t>
  </si>
  <si>
    <t>620471812U0R</t>
  </si>
  <si>
    <t xml:space="preserve">Nátěr základní pen silikát </t>
  </si>
  <si>
    <t>622311012R00</t>
  </si>
  <si>
    <t xml:space="preserve">Soklová lišta hliník KZS  tl. 100 mm </t>
  </si>
  <si>
    <t>m</t>
  </si>
  <si>
    <t>622311153RTR</t>
  </si>
  <si>
    <t>Zateplovací systém , ostění, MV tl. 30 mm s omítkou silikátovou 2,5 kg/m2 vč.lišt</t>
  </si>
  <si>
    <t>622421401RUR</t>
  </si>
  <si>
    <t>Zateplovací systém , MV tl. 50 mm se silikátovou omítkou 2,5 kg/m2   vč.lišt podhled</t>
  </si>
  <si>
    <t>622421406RUR</t>
  </si>
  <si>
    <t>Zateplovací systém  MV tl. 100 mm se silikátovou omítkou 2,5 kg/m2   vč.lišt - stěny</t>
  </si>
  <si>
    <t>622421407RU1</t>
  </si>
  <si>
    <t>Zateplovací systém  MV tl. 120 mm se silikátovou omítkou 2,5 kg/m2  vč.lišt MIV</t>
  </si>
  <si>
    <t>622405921U00</t>
  </si>
  <si>
    <t xml:space="preserve">KZS dilatační lišta průběžná </t>
  </si>
  <si>
    <t>9</t>
  </si>
  <si>
    <t>Ostatní konstrukce, bourání</t>
  </si>
  <si>
    <t>NC 9.1</t>
  </si>
  <si>
    <t>Ostatní drobné stavební a bourací práce, které nejsou pol.oceněny a budou se realizovat</t>
  </si>
  <si>
    <t>soubor</t>
  </si>
  <si>
    <t>94</t>
  </si>
  <si>
    <t>Lešení a stavební výtahy</t>
  </si>
  <si>
    <t>941941031R00</t>
  </si>
  <si>
    <t xml:space="preserve">Montáž lešení leh.řad.s podlahami,š.do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</si>
  <si>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</si>
  <si>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</si>
  <si>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</si>
  <si>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</si>
  <si>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941941032R00</t>
  </si>
  <si>
    <t xml:space="preserve">Montáž lešení leh.řad.s podlahami,š.do 1 m, H 30 m </t>
  </si>
  <si>
    <t>941941192R00</t>
  </si>
  <si>
    <t xml:space="preserve">Příplatek za každý měsíc použití lešení k pol.1032 </t>
  </si>
  <si>
    <t>941941832R00</t>
  </si>
  <si>
    <t xml:space="preserve">Demontáž lešení leh.řad.s podlahami,š.1 m, H 30 m </t>
  </si>
  <si>
    <t>941955002R00</t>
  </si>
  <si>
    <t xml:space="preserve">Lešení lehké pomocné, výška podlahy do 1,9 m </t>
  </si>
  <si>
    <t>944944111U00</t>
  </si>
  <si>
    <t xml:space="preserve">Ochranná síť na lešení z textilie </t>
  </si>
  <si>
    <t>99</t>
  </si>
  <si>
    <t>Staveništní přesun hmot</t>
  </si>
  <si>
    <t>999281211R00</t>
  </si>
  <si>
    <t xml:space="preserve">Přesun hmot, opravy vněj. plášťů výšky do 25 m </t>
  </si>
  <si>
    <t>t</t>
  </si>
  <si>
    <t>712</t>
  </si>
  <si>
    <t>Živičné krytiny</t>
  </si>
  <si>
    <t>712300010RAR</t>
  </si>
  <si>
    <t>Příprava povrchu  stávající  povlakové krytiny před provedením nové krytiny</t>
  </si>
  <si>
    <t>712370010RAE</t>
  </si>
  <si>
    <t>Povlaková krytina střech do 10°termoplast kotvenim fólie Alkorplan 35176 tl. 1,5 mm alt.Dachplan</t>
  </si>
  <si>
    <t>998712203R00</t>
  </si>
  <si>
    <t xml:space="preserve">Přesun hmot pro povlakové krytiny, výšky do 24 m </t>
  </si>
  <si>
    <t>713</t>
  </si>
  <si>
    <t>Izolace tepelné</t>
  </si>
  <si>
    <t>713141221RK5</t>
  </si>
  <si>
    <t>Montáž parozábrany, ploché střechy, přelep. spojů Jutafol N 140 standard alt.Filtek</t>
  </si>
  <si>
    <t>713141131R00</t>
  </si>
  <si>
    <t xml:space="preserve">Izolace tepelná střech plně lep.za studena,1vrstvá </t>
  </si>
  <si>
    <t>28375858R</t>
  </si>
  <si>
    <t>Deska tep.izolační střešní Monrock Max e tl.140 mm</t>
  </si>
  <si>
    <t>998713203R00</t>
  </si>
  <si>
    <t xml:space="preserve">Přesun hmot pro izolace tepelné, výšky do 24 m </t>
  </si>
  <si>
    <t>764</t>
  </si>
  <si>
    <t>Klempířské konstrukce</t>
  </si>
  <si>
    <t>764711115U00</t>
  </si>
  <si>
    <t xml:space="preserve">Lindab oplechování parapetu rš 330 </t>
  </si>
  <si>
    <t>764731115U00</t>
  </si>
  <si>
    <t xml:space="preserve">Lindab oplechování zdí rš 500 </t>
  </si>
  <si>
    <t>764410850R00</t>
  </si>
  <si>
    <t xml:space="preserve">Demontáž oplechování parapetů,rš od 100 do 330 mm </t>
  </si>
  <si>
    <t>764430840R00</t>
  </si>
  <si>
    <t xml:space="preserve">Demontáž oplechování zdí,rš od 330 do 500 mm </t>
  </si>
  <si>
    <t>998764203R00</t>
  </si>
  <si>
    <t xml:space="preserve">Přesun hmot pro klempířské konstr., výšky do 24 m </t>
  </si>
  <si>
    <t>M21</t>
  </si>
  <si>
    <t>Elektromontáže</t>
  </si>
  <si>
    <t>210010001R00</t>
  </si>
  <si>
    <t>Hromosvod svislé vedení vč kotvení materiál, dmtž, montáž   cca 360 kč/m</t>
  </si>
  <si>
    <t>210010001RT2</t>
  </si>
  <si>
    <t xml:space="preserve">Revize hromosvodu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</si>
  <si>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</si>
  <si>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</si>
  <si>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</si>
  <si>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</si>
  <si>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</si>
  <si>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</si>
  <si>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</si>
  <si>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</si>
  <si>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dle výběrového řízení</t>
  </si>
  <si>
    <t>Ústav geoniky AV ČR, v.v.i.</t>
  </si>
  <si>
    <t>ing. M. Kavulák-projekční kancelář  Ostrava Svinov</t>
  </si>
  <si>
    <t>Rozpočet obsahuje zateplení fasády části bubovy A, B, C a ploché střechy nad části A
---------------------------------------------------------------------------------------------------------------------------------------------------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</si>
</sst>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Continuous"/>
    </xf>
    <xf numFmtId="0" fontId="1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49" fontId="5" fillId="0" borderId="6" xfId="0" applyNumberFormat="1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49" fontId="1" fillId="2" borderId="7" xfId="0" applyNumberFormat="1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2" borderId="12" xfId="0" applyNumberFormat="1" applyFont="1" applyFill="1" applyBorder="1" applyAlignment="1">
      <alignment/>
    </xf>
    <xf numFmtId="49" fontId="0" fillId="2" borderId="13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1" fillId="2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shrinkToFit="1"/>
    </xf>
    <xf numFmtId="0" fontId="0" fillId="0" borderId="26" xfId="0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6" fontId="0" fillId="0" borderId="39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9" xfId="0" applyBorder="1" applyAlignment="1">
      <alignment/>
    </xf>
    <xf numFmtId="166" fontId="0" fillId="0" borderId="8" xfId="0" applyNumberFormat="1" applyBorder="1" applyAlignment="1">
      <alignment horizontal="right"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1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 applyAlignment="1">
      <alignment/>
    </xf>
    <xf numFmtId="0" fontId="1" fillId="0" borderId="43" xfId="19" applyFont="1" applyBorder="1">
      <alignment/>
      <protection/>
    </xf>
    <xf numFmtId="0" fontId="0" fillId="0" borderId="43" xfId="19" applyBorder="1">
      <alignment/>
      <protection/>
    </xf>
    <xf numFmtId="0" fontId="0" fillId="0" borderId="43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2" borderId="2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2" borderId="44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2" borderId="32" xfId="0" applyFill="1" applyBorder="1" applyAlignment="1">
      <alignment/>
    </xf>
    <xf numFmtId="0" fontId="1" fillId="2" borderId="47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2" borderId="28" xfId="0" applyFill="1" applyBorder="1" applyAlignment="1">
      <alignment/>
    </xf>
    <xf numFmtId="0" fontId="1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4" fontId="0" fillId="2" borderId="48" xfId="0" applyNumberFormat="1" applyFill="1" applyBorder="1" applyAlignment="1">
      <alignment/>
    </xf>
    <xf numFmtId="4" fontId="0" fillId="2" borderId="28" xfId="0" applyNumberFormat="1" applyFill="1" applyBorder="1" applyAlignment="1">
      <alignment/>
    </xf>
    <xf numFmtId="4" fontId="0" fillId="2" borderId="29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 applyAlignment="1">
      <alignment horizontal="right"/>
      <protection/>
    </xf>
    <xf numFmtId="0" fontId="5" fillId="0" borderId="41" xfId="19" applyFont="1" applyBorder="1" applyAlignment="1">
      <alignment horizontal="right"/>
      <protection/>
    </xf>
    <xf numFmtId="0" fontId="0" fillId="0" borderId="40" xfId="19" applyBorder="1" applyAlignment="1">
      <alignment horizontal="left"/>
      <protection/>
    </xf>
    <xf numFmtId="0" fontId="0" fillId="0" borderId="42" xfId="19" applyBorder="1">
      <alignment/>
      <protection/>
    </xf>
    <xf numFmtId="0" fontId="5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5" fillId="2" borderId="10" xfId="19" applyNumberFormat="1" applyFont="1" applyFill="1" applyBorder="1">
      <alignment/>
      <protection/>
    </xf>
    <xf numFmtId="0" fontId="5" fillId="2" borderId="8" xfId="19" applyFont="1" applyFill="1" applyBorder="1" applyAlignment="1">
      <alignment horizontal="center"/>
      <protection/>
    </xf>
    <xf numFmtId="0" fontId="5" fillId="2" borderId="8" xfId="19" applyNumberFormat="1" applyFont="1" applyFill="1" applyBorder="1" applyAlignment="1">
      <alignment horizontal="center"/>
      <protection/>
    </xf>
    <xf numFmtId="0" fontId="5" fillId="2" borderId="10" xfId="19" applyFont="1" applyFill="1" applyBorder="1" applyAlignment="1">
      <alignment horizontal="center"/>
      <protection/>
    </xf>
    <xf numFmtId="0" fontId="1" fillId="0" borderId="49" xfId="19" applyFont="1" applyBorder="1" applyAlignment="1">
      <alignment horizontal="center"/>
      <protection/>
    </xf>
    <xf numFmtId="49" fontId="1" fillId="0" borderId="49" xfId="19" applyNumberFormat="1" applyFont="1" applyBorder="1" applyAlignment="1">
      <alignment horizontal="left"/>
      <protection/>
    </xf>
    <xf numFmtId="0" fontId="1" fillId="0" borderId="49" xfId="19" applyFont="1" applyBorder="1">
      <alignment/>
      <protection/>
    </xf>
    <xf numFmtId="0" fontId="0" fillId="0" borderId="49" xfId="19" applyBorder="1" applyAlignment="1">
      <alignment horizontal="center"/>
      <protection/>
    </xf>
    <xf numFmtId="0" fontId="0" fillId="0" borderId="49" xfId="19" applyNumberFormat="1" applyBorder="1" applyAlignment="1">
      <alignment horizontal="right"/>
      <protection/>
    </xf>
    <xf numFmtId="0" fontId="0" fillId="0" borderId="49" xfId="19" applyNumberFormat="1" applyBorder="1">
      <alignment/>
      <protection/>
    </xf>
    <xf numFmtId="0" fontId="0" fillId="0" borderId="0" xfId="19" applyNumberFormat="1">
      <alignment/>
      <protection/>
    </xf>
    <xf numFmtId="0" fontId="12" fillId="0" borderId="0" xfId="19" applyFont="1">
      <alignment/>
      <protection/>
    </xf>
    <xf numFmtId="0" fontId="0" fillId="0" borderId="49" xfId="19" applyFont="1" applyBorder="1" applyAlignment="1">
      <alignment horizontal="center" vertical="top"/>
      <protection/>
    </xf>
    <xf numFmtId="49" fontId="8" fillId="0" borderId="49" xfId="19" applyNumberFormat="1" applyFont="1" applyBorder="1" applyAlignment="1">
      <alignment horizontal="left" vertical="top"/>
      <protection/>
    </xf>
    <xf numFmtId="0" fontId="8" fillId="0" borderId="49" xfId="19" applyFont="1" applyBorder="1" applyAlignment="1">
      <alignment wrapText="1"/>
      <protection/>
    </xf>
    <xf numFmtId="49" fontId="8" fillId="0" borderId="49" xfId="19" applyNumberFormat="1" applyFont="1" applyBorder="1" applyAlignment="1">
      <alignment horizontal="center" shrinkToFit="1"/>
      <protection/>
    </xf>
    <xf numFmtId="4" fontId="8" fillId="0" borderId="49" xfId="19" applyNumberFormat="1" applyFont="1" applyBorder="1" applyAlignment="1">
      <alignment horizontal="right"/>
      <protection/>
    </xf>
    <xf numFmtId="4" fontId="8" fillId="0" borderId="49" xfId="19" applyNumberFormat="1" applyFont="1" applyBorder="1">
      <alignment/>
      <protection/>
    </xf>
    <xf numFmtId="0" fontId="0" fillId="2" borderId="5" xfId="19" applyFill="1" applyBorder="1" applyAlignment="1">
      <alignment horizontal="center"/>
      <protection/>
    </xf>
    <xf numFmtId="49" fontId="3" fillId="2" borderId="5" xfId="19" applyNumberFormat="1" applyFont="1" applyFill="1" applyBorder="1" applyAlignment="1">
      <alignment horizontal="left"/>
      <protection/>
    </xf>
    <xf numFmtId="0" fontId="3" fillId="2" borderId="5" xfId="19" applyFont="1" applyFill="1" applyBorder="1">
      <alignment/>
      <protection/>
    </xf>
    <xf numFmtId="4" fontId="0" fillId="2" borderId="5" xfId="19" applyNumberFormat="1" applyFill="1" applyBorder="1" applyAlignment="1">
      <alignment horizontal="right"/>
      <protection/>
    </xf>
    <xf numFmtId="4" fontId="1" fillId="2" borderId="5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3" fillId="0" borderId="0" xfId="19" applyFont="1" applyAlignment="1">
      <alignment/>
      <protection/>
    </xf>
    <xf numFmtId="0" fontId="14" fillId="0" borderId="0" xfId="19" applyFont="1" applyBorder="1">
      <alignment/>
      <protection/>
    </xf>
    <xf numFmtId="3" fontId="14" fillId="0" borderId="0" xfId="19" applyNumberFormat="1" applyFont="1" applyBorder="1" applyAlignment="1">
      <alignment horizontal="right"/>
      <protection/>
    </xf>
    <xf numFmtId="4" fontId="14" fillId="0" borderId="0" xfId="19" applyNumberFormat="1" applyFont="1" applyBorder="1">
      <alignment/>
      <protection/>
    </xf>
    <xf numFmtId="0" fontId="13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5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28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167" fontId="0" fillId="0" borderId="51" xfId="0" applyNumberFormat="1" applyBorder="1" applyAlignment="1">
      <alignment horizontal="right" indent="2"/>
    </xf>
    <xf numFmtId="167" fontId="0" fillId="0" borderId="15" xfId="0" applyNumberFormat="1" applyBorder="1" applyAlignment="1">
      <alignment horizontal="right" indent="2"/>
    </xf>
    <xf numFmtId="167" fontId="7" fillId="2" borderId="52" xfId="0" applyNumberFormat="1" applyFont="1" applyFill="1" applyBorder="1" applyAlignment="1">
      <alignment horizontal="right" indent="2"/>
    </xf>
    <xf numFmtId="167" fontId="7" fillId="2" borderId="48" xfId="0" applyNumberFormat="1" applyFont="1" applyFill="1" applyBorder="1" applyAlignment="1">
      <alignment horizontal="right" indent="2"/>
    </xf>
    <xf numFmtId="3" fontId="1" fillId="2" borderId="29" xfId="0" applyNumberFormat="1" applyFont="1" applyFill="1" applyBorder="1" applyAlignment="1">
      <alignment horizontal="right"/>
    </xf>
    <xf numFmtId="3" fontId="1" fillId="2" borderId="48" xfId="0" applyNumberFormat="1" applyFont="1" applyFill="1" applyBorder="1" applyAlignment="1">
      <alignment horizontal="right"/>
    </xf>
    <xf numFmtId="0" fontId="0" fillId="0" borderId="53" xfId="19" applyFont="1" applyBorder="1" applyAlignment="1">
      <alignment horizontal="center"/>
      <protection/>
    </xf>
    <xf numFmtId="0" fontId="0" fillId="0" borderId="54" xfId="19" applyFont="1" applyBorder="1" applyAlignment="1">
      <alignment horizontal="center"/>
      <protection/>
    </xf>
    <xf numFmtId="0" fontId="0" fillId="0" borderId="55" xfId="19" applyFont="1" applyBorder="1" applyAlignment="1">
      <alignment horizontal="center"/>
      <protection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left"/>
      <protection/>
    </xf>
    <xf numFmtId="0" fontId="0" fillId="0" borderId="43" xfId="19" applyFont="1" applyBorder="1" applyAlignment="1">
      <alignment horizontal="left"/>
      <protection/>
    </xf>
    <xf numFmtId="0" fontId="0" fillId="0" borderId="58" xfId="19" applyFont="1" applyBorder="1" applyAlignment="1">
      <alignment horizontal="left"/>
      <protection/>
    </xf>
    <xf numFmtId="0" fontId="9" fillId="0" borderId="0" xfId="19" applyFont="1" applyAlignment="1">
      <alignment horizontal="center"/>
      <protection/>
    </xf>
    <xf numFmtId="49" fontId="0" fillId="0" borderId="55" xfId="19" applyNumberFormat="1" applyFont="1" applyBorder="1" applyAlignment="1">
      <alignment horizontal="center"/>
      <protection/>
    </xf>
    <xf numFmtId="0" fontId="0" fillId="0" borderId="57" xfId="19" applyBorder="1" applyAlignment="1">
      <alignment horizontal="center" shrinkToFit="1"/>
      <protection/>
    </xf>
    <xf numFmtId="0" fontId="0" fillId="0" borderId="43" xfId="19" applyBorder="1" applyAlignment="1">
      <alignment horizontal="center" shrinkToFit="1"/>
      <protection/>
    </xf>
    <xf numFmtId="0" fontId="0" fillId="0" borderId="58" xfId="19" applyBorder="1" applyAlignment="1">
      <alignment horizontal="center" shrinkToFit="1"/>
      <protection/>
    </xf>
    <xf numFmtId="0" fontId="0" fillId="0" borderId="49" xfId="19" applyNumberFormat="1" applyBorder="1" applyAlignment="1" applyProtection="1">
      <alignment horizontal="right"/>
      <protection locked="0"/>
    </xf>
    <xf numFmtId="4" fontId="8" fillId="0" borderId="49" xfId="19" applyNumberFormat="1" applyFont="1" applyBorder="1" applyAlignment="1" applyProtection="1">
      <alignment horizontal="right"/>
      <protection locked="0"/>
    </xf>
    <xf numFmtId="4" fontId="0" fillId="2" borderId="5" xfId="19" applyNumberForma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8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Administrativní budova - zateplení fasády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5" t="s">
        <v>180</v>
      </c>
      <c r="D8" s="195"/>
      <c r="E8" s="196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5" t="str">
        <f>Projektant</f>
        <v>ing. M. Kavulák-projekční kancelář  Ostrava Svinov</v>
      </c>
      <c r="D9" s="195"/>
      <c r="E9" s="196"/>
      <c r="F9" s="11"/>
      <c r="G9" s="33"/>
      <c r="H9" s="34"/>
    </row>
    <row r="10" spans="1:8" ht="12.75">
      <c r="A10" s="28" t="s">
        <v>14</v>
      </c>
      <c r="B10" s="11"/>
      <c r="C10" s="195" t="s">
        <v>179</v>
      </c>
      <c r="D10" s="195"/>
      <c r="E10" s="195"/>
      <c r="F10" s="35"/>
      <c r="G10" s="36"/>
      <c r="H10" s="37"/>
    </row>
    <row r="11" spans="1:57" ht="13.5" customHeight="1">
      <c r="A11" s="28" t="s">
        <v>15</v>
      </c>
      <c r="B11" s="11"/>
      <c r="C11" s="195" t="s">
        <v>178</v>
      </c>
      <c r="D11" s="195"/>
      <c r="E11" s="195"/>
      <c r="F11" s="38" t="s">
        <v>16</v>
      </c>
      <c r="G11" s="39" t="s">
        <v>76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7"/>
      <c r="D12" s="197"/>
      <c r="E12" s="197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Rekapitulace!A21</f>
        <v>Ztížené výrobní podmínky</v>
      </c>
      <c r="E15" s="57"/>
      <c r="F15" s="58"/>
      <c r="G15" s="55">
        <f>Rekapitulace!I21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59" t="str">
        <f>Rekapitulace!A22</f>
        <v>Oborová přirážka</v>
      </c>
      <c r="E16" s="60"/>
      <c r="F16" s="61"/>
      <c r="G16" s="55">
        <f>Rekapitulace!I22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59" t="str">
        <f>Rekapitulace!A23</f>
        <v>Přesun stavebních kapacit</v>
      </c>
      <c r="E17" s="60"/>
      <c r="F17" s="61"/>
      <c r="G17" s="55">
        <f>Rekapitulace!I23</f>
        <v>0</v>
      </c>
    </row>
    <row r="18" spans="1:7" ht="15.75" customHeight="1">
      <c r="A18" s="62" t="s">
        <v>27</v>
      </c>
      <c r="B18" s="63" t="s">
        <v>28</v>
      </c>
      <c r="C18" s="55">
        <f>Dodavka</f>
        <v>0</v>
      </c>
      <c r="D18" s="59" t="str">
        <f>Rekapitulace!A24</f>
        <v>Mimostaveništní doprava</v>
      </c>
      <c r="E18" s="60"/>
      <c r="F18" s="61"/>
      <c r="G18" s="55">
        <f>Rekapitulace!I24</f>
        <v>0</v>
      </c>
    </row>
    <row r="19" spans="1:7" ht="15.75" customHeight="1">
      <c r="A19" s="64" t="s">
        <v>29</v>
      </c>
      <c r="B19" s="54"/>
      <c r="C19" s="55">
        <f>SUM(C15:C18)</f>
        <v>0</v>
      </c>
      <c r="D19" s="65" t="str">
        <f>Rekapitulace!A25</f>
        <v>Zařízení staveniště</v>
      </c>
      <c r="E19" s="60"/>
      <c r="F19" s="61"/>
      <c r="G19" s="55">
        <f>Rekapitulace!I25</f>
        <v>0</v>
      </c>
    </row>
    <row r="20" spans="1:7" ht="15.75" customHeight="1">
      <c r="A20" s="64"/>
      <c r="B20" s="54"/>
      <c r="C20" s="55"/>
      <c r="D20" s="59" t="str">
        <f>Rekapitulace!A26</f>
        <v>Provoz investora</v>
      </c>
      <c r="E20" s="60"/>
      <c r="F20" s="61"/>
      <c r="G20" s="55">
        <f>Rekapitulace!I26</f>
        <v>0</v>
      </c>
    </row>
    <row r="21" spans="1:7" ht="15.75" customHeight="1">
      <c r="A21" s="64" t="s">
        <v>30</v>
      </c>
      <c r="B21" s="54"/>
      <c r="C21" s="55">
        <f>HZS</f>
        <v>0</v>
      </c>
      <c r="D21" s="59" t="str">
        <f>Rekapitulace!A27</f>
        <v>Kompletační činnost (IČD)</v>
      </c>
      <c r="E21" s="60"/>
      <c r="F21" s="61"/>
      <c r="G21" s="55">
        <f>Rekapitulace!I27</f>
        <v>0</v>
      </c>
    </row>
    <row r="22" spans="1:7" ht="15.75" customHeight="1">
      <c r="A22" s="66" t="s">
        <v>31</v>
      </c>
      <c r="B22" s="34"/>
      <c r="C22" s="55">
        <f>C19+C21</f>
        <v>0</v>
      </c>
      <c r="D22" s="59" t="s">
        <v>32</v>
      </c>
      <c r="E22" s="60"/>
      <c r="F22" s="61"/>
      <c r="G22" s="55">
        <f>G23-SUM(G15:G21)</f>
        <v>0</v>
      </c>
    </row>
    <row r="23" spans="1:7" ht="15.75" customHeight="1" thickBot="1">
      <c r="A23" s="198" t="s">
        <v>33</v>
      </c>
      <c r="B23" s="199"/>
      <c r="C23" s="67">
        <f>C22+G23</f>
        <v>0</v>
      </c>
      <c r="D23" s="68" t="s">
        <v>34</v>
      </c>
      <c r="E23" s="69"/>
      <c r="F23" s="70"/>
      <c r="G23" s="55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0">
        <f>ROUND(C23-F32,0)</f>
        <v>0</v>
      </c>
      <c r="G30" s="201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0">
        <f>ROUND(PRODUCT(F30,C31/100),1)</f>
        <v>0</v>
      </c>
      <c r="G31" s="201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0">
        <v>0</v>
      </c>
      <c r="G32" s="201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0">
        <f>ROUND(PRODUCT(F32,C33/100),1)</f>
        <v>0</v>
      </c>
      <c r="G33" s="201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2">
        <f>CEILING(SUM(F30:F33),1)</f>
        <v>0</v>
      </c>
      <c r="G34" s="203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4" t="s">
        <v>181</v>
      </c>
      <c r="C37" s="194"/>
      <c r="D37" s="194"/>
      <c r="E37" s="194"/>
      <c r="F37" s="194"/>
      <c r="G37" s="194"/>
      <c r="H37" t="s">
        <v>5</v>
      </c>
    </row>
    <row r="38" spans="1:8" ht="12.75" customHeight="1">
      <c r="A38" s="95"/>
      <c r="B38" s="194"/>
      <c r="C38" s="194"/>
      <c r="D38" s="194"/>
      <c r="E38" s="194"/>
      <c r="F38" s="194"/>
      <c r="G38" s="194"/>
      <c r="H38" t="s">
        <v>5</v>
      </c>
    </row>
    <row r="39" spans="1:8" ht="12.75">
      <c r="A39" s="95"/>
      <c r="B39" s="194"/>
      <c r="C39" s="194"/>
      <c r="D39" s="194"/>
      <c r="E39" s="194"/>
      <c r="F39" s="194"/>
      <c r="G39" s="194"/>
      <c r="H39" t="s">
        <v>5</v>
      </c>
    </row>
    <row r="40" spans="1:8" ht="12.75">
      <c r="A40" s="95"/>
      <c r="B40" s="194"/>
      <c r="C40" s="194"/>
      <c r="D40" s="194"/>
      <c r="E40" s="194"/>
      <c r="F40" s="194"/>
      <c r="G40" s="194"/>
      <c r="H40" t="s">
        <v>5</v>
      </c>
    </row>
    <row r="41" spans="1:8" ht="12.75">
      <c r="A41" s="95"/>
      <c r="B41" s="194"/>
      <c r="C41" s="194"/>
      <c r="D41" s="194"/>
      <c r="E41" s="194"/>
      <c r="F41" s="194"/>
      <c r="G41" s="194"/>
      <c r="H41" t="s">
        <v>5</v>
      </c>
    </row>
    <row r="42" spans="1:8" ht="12.75">
      <c r="A42" s="95"/>
      <c r="B42" s="194"/>
      <c r="C42" s="194"/>
      <c r="D42" s="194"/>
      <c r="E42" s="194"/>
      <c r="F42" s="194"/>
      <c r="G42" s="194"/>
      <c r="H42" t="s">
        <v>5</v>
      </c>
    </row>
    <row r="43" spans="1:8" ht="12.75">
      <c r="A43" s="95"/>
      <c r="B43" s="194"/>
      <c r="C43" s="194"/>
      <c r="D43" s="194"/>
      <c r="E43" s="194"/>
      <c r="F43" s="194"/>
      <c r="G43" s="194"/>
      <c r="H43" t="s">
        <v>5</v>
      </c>
    </row>
    <row r="44" spans="1:8" ht="12.75">
      <c r="A44" s="95"/>
      <c r="B44" s="194"/>
      <c r="C44" s="194"/>
      <c r="D44" s="194"/>
      <c r="E44" s="194"/>
      <c r="F44" s="194"/>
      <c r="G44" s="194"/>
      <c r="H44" t="s">
        <v>5</v>
      </c>
    </row>
    <row r="45" spans="1:8" ht="0.75" customHeight="1">
      <c r="A45" s="95"/>
      <c r="B45" s="194"/>
      <c r="C45" s="194"/>
      <c r="D45" s="194"/>
      <c r="E45" s="194"/>
      <c r="F45" s="194"/>
      <c r="G45" s="194"/>
      <c r="H45" t="s">
        <v>5</v>
      </c>
    </row>
    <row r="46" spans="2:7" ht="12.75">
      <c r="B46" s="193"/>
      <c r="C46" s="193"/>
      <c r="D46" s="193"/>
      <c r="E46" s="193"/>
      <c r="F46" s="193"/>
      <c r="G46" s="193"/>
    </row>
    <row r="47" spans="2:7" ht="12.75">
      <c r="B47" s="193"/>
      <c r="C47" s="193"/>
      <c r="D47" s="193"/>
      <c r="E47" s="193"/>
      <c r="F47" s="193"/>
      <c r="G47" s="193"/>
    </row>
    <row r="48" spans="2:7" ht="12.75">
      <c r="B48" s="193"/>
      <c r="C48" s="193"/>
      <c r="D48" s="193"/>
      <c r="E48" s="193"/>
      <c r="F48" s="193"/>
      <c r="G48" s="193"/>
    </row>
    <row r="49" spans="2:7" ht="12.75">
      <c r="B49" s="193"/>
      <c r="C49" s="193"/>
      <c r="D49" s="193"/>
      <c r="E49" s="193"/>
      <c r="F49" s="193"/>
      <c r="G49" s="193"/>
    </row>
    <row r="50" spans="2:7" ht="12.75">
      <c r="B50" s="193"/>
      <c r="C50" s="193"/>
      <c r="D50" s="193"/>
      <c r="E50" s="193"/>
      <c r="F50" s="193"/>
      <c r="G50" s="193"/>
    </row>
    <row r="51" spans="2:7" ht="12.75">
      <c r="B51" s="193"/>
      <c r="C51" s="193"/>
      <c r="D51" s="193"/>
      <c r="E51" s="193"/>
      <c r="F51" s="193"/>
      <c r="G51" s="193"/>
    </row>
    <row r="52" spans="2:7" ht="12.75">
      <c r="B52" s="193"/>
      <c r="C52" s="193"/>
      <c r="D52" s="193"/>
      <c r="E52" s="193"/>
      <c r="F52" s="193"/>
      <c r="G52" s="193"/>
    </row>
    <row r="53" spans="2:7" ht="12.75">
      <c r="B53" s="193"/>
      <c r="C53" s="193"/>
      <c r="D53" s="193"/>
      <c r="E53" s="193"/>
      <c r="F53" s="193"/>
      <c r="G53" s="193"/>
    </row>
    <row r="54" spans="2:7" ht="12.75">
      <c r="B54" s="193"/>
      <c r="C54" s="193"/>
      <c r="D54" s="193"/>
      <c r="E54" s="193"/>
      <c r="F54" s="193"/>
      <c r="G54" s="193"/>
    </row>
    <row r="55" spans="2:7" ht="12.75">
      <c r="B55" s="193"/>
      <c r="C55" s="193"/>
      <c r="D55" s="193"/>
      <c r="E55" s="193"/>
      <c r="F55" s="193"/>
      <c r="G55" s="193"/>
    </row>
  </sheetData>
  <sheetProtection password="81E0" sheet="1" objects="1" scenarios="1" selectLockedCells="1"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0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48</v>
      </c>
      <c r="B1" s="207"/>
      <c r="C1" s="96" t="str">
        <f>CONCATENATE(cislostavby," ",nazevstavby)</f>
        <v>R11014 Administrativní budova Studenská 1768 O - Poruba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08" t="s">
        <v>50</v>
      </c>
      <c r="B2" s="209"/>
      <c r="C2" s="102" t="str">
        <f>CONCATENATE(cisloobjektu," ",nazevobjektu)</f>
        <v>01 Administrativní budova - zateplení fasády</v>
      </c>
      <c r="D2" s="103"/>
      <c r="E2" s="104"/>
      <c r="F2" s="103"/>
      <c r="G2" s="210" t="s">
        <v>79</v>
      </c>
      <c r="H2" s="211"/>
      <c r="I2" s="212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89" t="str">
        <f>Položky!B7</f>
        <v>62</v>
      </c>
      <c r="B7" s="114" t="str">
        <f>Položky!C7</f>
        <v>Úpravy povrchů vnější</v>
      </c>
      <c r="D7" s="115"/>
      <c r="E7" s="190">
        <f>Položky!BA19</f>
        <v>0</v>
      </c>
      <c r="F7" s="191">
        <f>Položky!BB19</f>
        <v>0</v>
      </c>
      <c r="G7" s="191">
        <f>Položky!BC19</f>
        <v>0</v>
      </c>
      <c r="H7" s="191">
        <f>Položky!BD19</f>
        <v>0</v>
      </c>
      <c r="I7" s="192">
        <f>Položky!BE19</f>
        <v>0</v>
      </c>
    </row>
    <row r="8" spans="1:9" s="34" customFormat="1" ht="12.75">
      <c r="A8" s="189" t="str">
        <f>Položky!B20</f>
        <v>9</v>
      </c>
      <c r="B8" s="114" t="str">
        <f>Položky!C20</f>
        <v>Ostatní konstrukce, bourání</v>
      </c>
      <c r="D8" s="115"/>
      <c r="E8" s="190">
        <f>Položky!BA22</f>
        <v>0</v>
      </c>
      <c r="F8" s="191">
        <f>Položky!BB22</f>
        <v>0</v>
      </c>
      <c r="G8" s="191">
        <f>Položky!BC22</f>
        <v>0</v>
      </c>
      <c r="H8" s="191">
        <f>Položky!BD22</f>
        <v>0</v>
      </c>
      <c r="I8" s="192">
        <f>Položky!BE22</f>
        <v>0</v>
      </c>
    </row>
    <row r="9" spans="1:9" s="34" customFormat="1" ht="12.75">
      <c r="A9" s="189" t="str">
        <f>Položky!B23</f>
        <v>94</v>
      </c>
      <c r="B9" s="114" t="str">
        <f>Položky!C23</f>
        <v>Lešení a stavební výtahy</v>
      </c>
      <c r="D9" s="115"/>
      <c r="E9" s="190">
        <f>Položky!BA32</f>
        <v>0</v>
      </c>
      <c r="F9" s="191">
        <f>Položky!BB32</f>
        <v>0</v>
      </c>
      <c r="G9" s="191">
        <f>Položky!BC32</f>
        <v>0</v>
      </c>
      <c r="H9" s="191">
        <f>Položky!BD32</f>
        <v>0</v>
      </c>
      <c r="I9" s="192">
        <f>Položky!BE32</f>
        <v>0</v>
      </c>
    </row>
    <row r="10" spans="1:9" s="34" customFormat="1" ht="12.75">
      <c r="A10" s="189" t="str">
        <f>Položky!B33</f>
        <v>99</v>
      </c>
      <c r="B10" s="114" t="str">
        <f>Položky!C33</f>
        <v>Staveništní přesun hmot</v>
      </c>
      <c r="D10" s="115"/>
      <c r="E10" s="190">
        <f>Položky!BA35</f>
        <v>0</v>
      </c>
      <c r="F10" s="191">
        <f>Položky!BB35</f>
        <v>0</v>
      </c>
      <c r="G10" s="191">
        <f>Položky!BC35</f>
        <v>0</v>
      </c>
      <c r="H10" s="191">
        <f>Položky!BD35</f>
        <v>0</v>
      </c>
      <c r="I10" s="192">
        <f>Položky!BE35</f>
        <v>0</v>
      </c>
    </row>
    <row r="11" spans="1:9" s="34" customFormat="1" ht="12.75">
      <c r="A11" s="189" t="str">
        <f>Položky!B36</f>
        <v>712</v>
      </c>
      <c r="B11" s="114" t="str">
        <f>Položky!C36</f>
        <v>Živičné krytiny</v>
      </c>
      <c r="D11" s="115"/>
      <c r="E11" s="190">
        <f>Položky!BA40</f>
        <v>0</v>
      </c>
      <c r="F11" s="191">
        <f>Položky!BB40</f>
        <v>0</v>
      </c>
      <c r="G11" s="191">
        <f>Položky!BC40</f>
        <v>0</v>
      </c>
      <c r="H11" s="191">
        <f>Položky!BD40</f>
        <v>0</v>
      </c>
      <c r="I11" s="192">
        <f>Položky!BE40</f>
        <v>0</v>
      </c>
    </row>
    <row r="12" spans="1:9" s="34" customFormat="1" ht="12.75">
      <c r="A12" s="189" t="str">
        <f>Položky!B41</f>
        <v>713</v>
      </c>
      <c r="B12" s="114" t="str">
        <f>Položky!C41</f>
        <v>Izolace tepelné</v>
      </c>
      <c r="D12" s="115"/>
      <c r="E12" s="190">
        <f>Položky!BA46</f>
        <v>0</v>
      </c>
      <c r="F12" s="191">
        <f>Položky!BB46</f>
        <v>0</v>
      </c>
      <c r="G12" s="191">
        <f>Položky!BC46</f>
        <v>0</v>
      </c>
      <c r="H12" s="191">
        <f>Položky!BD46</f>
        <v>0</v>
      </c>
      <c r="I12" s="192">
        <f>Položky!BE46</f>
        <v>0</v>
      </c>
    </row>
    <row r="13" spans="1:9" s="34" customFormat="1" ht="12.75">
      <c r="A13" s="189" t="str">
        <f>Položky!B47</f>
        <v>764</v>
      </c>
      <c r="B13" s="114" t="str">
        <f>Položky!C47</f>
        <v>Klempířské konstrukce</v>
      </c>
      <c r="D13" s="115"/>
      <c r="E13" s="190">
        <f>Položky!BA53</f>
        <v>0</v>
      </c>
      <c r="F13" s="191">
        <f>Položky!BB53</f>
        <v>0</v>
      </c>
      <c r="G13" s="191">
        <f>Položky!BC53</f>
        <v>0</v>
      </c>
      <c r="H13" s="191">
        <f>Položky!BD53</f>
        <v>0</v>
      </c>
      <c r="I13" s="192">
        <f>Položky!BE53</f>
        <v>0</v>
      </c>
    </row>
    <row r="14" spans="1:9" s="34" customFormat="1" ht="12.75">
      <c r="A14" s="189" t="str">
        <f>Položky!B54</f>
        <v>M21</v>
      </c>
      <c r="B14" s="114" t="str">
        <f>Položky!C54</f>
        <v>Elektromontáže</v>
      </c>
      <c r="D14" s="115"/>
      <c r="E14" s="190">
        <f>Položky!BA57</f>
        <v>0</v>
      </c>
      <c r="F14" s="191">
        <f>Položky!BB57</f>
        <v>0</v>
      </c>
      <c r="G14" s="191">
        <f>Položky!BC57</f>
        <v>0</v>
      </c>
      <c r="H14" s="191">
        <f>Položky!BD57</f>
        <v>0</v>
      </c>
      <c r="I14" s="192">
        <f>Položky!BE57</f>
        <v>0</v>
      </c>
    </row>
    <row r="15" spans="1:9" s="34" customFormat="1" ht="13.5" thickBot="1">
      <c r="A15" s="189">
        <f>Položky!B58</f>
        <v>0</v>
      </c>
      <c r="B15" s="114">
        <f>Položky!C58</f>
        <v>0</v>
      </c>
      <c r="D15" s="115"/>
      <c r="E15" s="190">
        <f>Položky!BA61</f>
        <v>0</v>
      </c>
      <c r="F15" s="191">
        <f>Položky!BB61</f>
        <v>0</v>
      </c>
      <c r="G15" s="191">
        <f>Položky!BC61</f>
        <v>0</v>
      </c>
      <c r="H15" s="191">
        <f>Položky!BD61</f>
        <v>0</v>
      </c>
      <c r="I15" s="192">
        <f>Položky!BE61</f>
        <v>0</v>
      </c>
    </row>
    <row r="16" spans="1:9" s="122" customFormat="1" ht="13.5" thickBot="1">
      <c r="A16" s="116"/>
      <c r="B16" s="117" t="s">
        <v>57</v>
      </c>
      <c r="C16" s="117"/>
      <c r="D16" s="118"/>
      <c r="E16" s="119">
        <f>SUM(E7:E15)</f>
        <v>0</v>
      </c>
      <c r="F16" s="120">
        <f>SUM(F7:F15)</f>
        <v>0</v>
      </c>
      <c r="G16" s="120">
        <f>SUM(G7:G15)</f>
        <v>0</v>
      </c>
      <c r="H16" s="120">
        <f>SUM(H7:H15)</f>
        <v>0</v>
      </c>
      <c r="I16" s="121">
        <f>SUM(I7:I15)</f>
        <v>0</v>
      </c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57" ht="19.5" customHeight="1">
      <c r="A18" s="106" t="s">
        <v>58</v>
      </c>
      <c r="B18" s="106"/>
      <c r="C18" s="106"/>
      <c r="D18" s="106"/>
      <c r="E18" s="106"/>
      <c r="F18" s="106"/>
      <c r="G18" s="123"/>
      <c r="H18" s="106"/>
      <c r="I18" s="106"/>
      <c r="BA18" s="40"/>
      <c r="BB18" s="40"/>
      <c r="BC18" s="40"/>
      <c r="BD18" s="40"/>
      <c r="BE18" s="40"/>
    </row>
    <row r="19" ht="13.5" thickBot="1"/>
    <row r="20" spans="1:9" ht="12.75">
      <c r="A20" s="71" t="s">
        <v>59</v>
      </c>
      <c r="B20" s="72"/>
      <c r="C20" s="72"/>
      <c r="D20" s="124"/>
      <c r="E20" s="125" t="s">
        <v>60</v>
      </c>
      <c r="F20" s="126" t="s">
        <v>61</v>
      </c>
      <c r="G20" s="127" t="s">
        <v>62</v>
      </c>
      <c r="H20" s="128"/>
      <c r="I20" s="129" t="s">
        <v>60</v>
      </c>
    </row>
    <row r="21" spans="1:53" ht="12.75">
      <c r="A21" s="130" t="s">
        <v>170</v>
      </c>
      <c r="B21" s="131"/>
      <c r="C21" s="131"/>
      <c r="D21" s="132"/>
      <c r="E21" s="133"/>
      <c r="F21" s="134"/>
      <c r="G21" s="135">
        <f aca="true" t="shared" si="0" ref="G21:G28">CHOOSE(BA21+1,HSV+PSV,HSV+PSV+Mont,HSV+PSV+Dodavka+Mont,HSV,PSV,Mont,Dodavka,Mont+Dodavka,0)</f>
        <v>0</v>
      </c>
      <c r="H21" s="136"/>
      <c r="I21" s="137">
        <f aca="true" t="shared" si="1" ref="I21:I28">E21+F21*G21/100</f>
        <v>0</v>
      </c>
      <c r="BA21">
        <v>0</v>
      </c>
    </row>
    <row r="22" spans="1:53" ht="12.75">
      <c r="A22" s="130" t="s">
        <v>171</v>
      </c>
      <c r="B22" s="131"/>
      <c r="C22" s="131"/>
      <c r="D22" s="132"/>
      <c r="E22" s="133"/>
      <c r="F22" s="134"/>
      <c r="G22" s="135">
        <f t="shared" si="0"/>
        <v>0</v>
      </c>
      <c r="H22" s="136"/>
      <c r="I22" s="137">
        <f t="shared" si="1"/>
        <v>0</v>
      </c>
      <c r="BA22">
        <v>0</v>
      </c>
    </row>
    <row r="23" spans="1:53" ht="12.75">
      <c r="A23" s="130" t="s">
        <v>172</v>
      </c>
      <c r="B23" s="131"/>
      <c r="C23" s="131"/>
      <c r="D23" s="132"/>
      <c r="E23" s="133"/>
      <c r="F23" s="134"/>
      <c r="G23" s="135">
        <f t="shared" si="0"/>
        <v>0</v>
      </c>
      <c r="H23" s="136"/>
      <c r="I23" s="137">
        <f t="shared" si="1"/>
        <v>0</v>
      </c>
      <c r="BA23">
        <v>0</v>
      </c>
    </row>
    <row r="24" spans="1:53" ht="12.75">
      <c r="A24" s="130" t="s">
        <v>173</v>
      </c>
      <c r="B24" s="131"/>
      <c r="C24" s="131"/>
      <c r="D24" s="132"/>
      <c r="E24" s="133"/>
      <c r="F24" s="134"/>
      <c r="G24" s="135">
        <f t="shared" si="0"/>
        <v>0</v>
      </c>
      <c r="H24" s="136"/>
      <c r="I24" s="137">
        <f t="shared" si="1"/>
        <v>0</v>
      </c>
      <c r="BA24">
        <v>0</v>
      </c>
    </row>
    <row r="25" spans="1:53" ht="12.75">
      <c r="A25" s="130" t="s">
        <v>174</v>
      </c>
      <c r="B25" s="131"/>
      <c r="C25" s="131"/>
      <c r="D25" s="132"/>
      <c r="E25" s="133"/>
      <c r="F25" s="134"/>
      <c r="G25" s="135">
        <f t="shared" si="0"/>
        <v>0</v>
      </c>
      <c r="H25" s="136"/>
      <c r="I25" s="137">
        <f t="shared" si="1"/>
        <v>0</v>
      </c>
      <c r="BA25">
        <v>1</v>
      </c>
    </row>
    <row r="26" spans="1:53" ht="12.75">
      <c r="A26" s="130" t="s">
        <v>175</v>
      </c>
      <c r="B26" s="131"/>
      <c r="C26" s="131"/>
      <c r="D26" s="132"/>
      <c r="E26" s="133"/>
      <c r="F26" s="134"/>
      <c r="G26" s="135">
        <f t="shared" si="0"/>
        <v>0</v>
      </c>
      <c r="H26" s="136"/>
      <c r="I26" s="137">
        <f t="shared" si="1"/>
        <v>0</v>
      </c>
      <c r="BA26">
        <v>1</v>
      </c>
    </row>
    <row r="27" spans="1:53" ht="12.75">
      <c r="A27" s="130" t="s">
        <v>176</v>
      </c>
      <c r="B27" s="131"/>
      <c r="C27" s="131"/>
      <c r="D27" s="132"/>
      <c r="E27" s="133"/>
      <c r="F27" s="134"/>
      <c r="G27" s="135">
        <f t="shared" si="0"/>
        <v>0</v>
      </c>
      <c r="H27" s="136"/>
      <c r="I27" s="137">
        <f t="shared" si="1"/>
        <v>0</v>
      </c>
      <c r="BA27">
        <v>2</v>
      </c>
    </row>
    <row r="28" spans="1:53" ht="12.75">
      <c r="A28" s="130" t="s">
        <v>177</v>
      </c>
      <c r="B28" s="131"/>
      <c r="C28" s="131"/>
      <c r="D28" s="132"/>
      <c r="E28" s="133"/>
      <c r="F28" s="134"/>
      <c r="G28" s="135">
        <f t="shared" si="0"/>
        <v>0</v>
      </c>
      <c r="H28" s="136"/>
      <c r="I28" s="137">
        <f t="shared" si="1"/>
        <v>0</v>
      </c>
      <c r="BA28">
        <v>2</v>
      </c>
    </row>
    <row r="29" spans="1:9" ht="13.5" thickBot="1">
      <c r="A29" s="138"/>
      <c r="B29" s="139" t="s">
        <v>63</v>
      </c>
      <c r="C29" s="140"/>
      <c r="D29" s="141"/>
      <c r="E29" s="142"/>
      <c r="F29" s="143"/>
      <c r="G29" s="143"/>
      <c r="H29" s="204">
        <f>SUM(I21:I28)</f>
        <v>0</v>
      </c>
      <c r="I29" s="205"/>
    </row>
    <row r="31" spans="2:9" ht="12.75">
      <c r="B31" s="122"/>
      <c r="F31" s="144"/>
      <c r="G31" s="145"/>
      <c r="H31" s="145"/>
      <c r="I31" s="146"/>
    </row>
    <row r="32" spans="6:9" ht="12.75">
      <c r="F32" s="144"/>
      <c r="G32" s="145"/>
      <c r="H32" s="145"/>
      <c r="I32" s="146"/>
    </row>
    <row r="33" spans="6:9" ht="12.75">
      <c r="F33" s="144"/>
      <c r="G33" s="145"/>
      <c r="H33" s="145"/>
      <c r="I33" s="146"/>
    </row>
    <row r="34" spans="6:9" ht="12.75">
      <c r="F34" s="144"/>
      <c r="G34" s="145"/>
      <c r="H34" s="145"/>
      <c r="I34" s="146"/>
    </row>
    <row r="35" spans="6:9" ht="12.75">
      <c r="F35" s="144"/>
      <c r="G35" s="145"/>
      <c r="H35" s="145"/>
      <c r="I35" s="146"/>
    </row>
    <row r="36" spans="6:9" ht="12.75">
      <c r="F36" s="144"/>
      <c r="G36" s="145"/>
      <c r="H36" s="145"/>
      <c r="I36" s="146"/>
    </row>
    <row r="37" spans="6:9" ht="12.75">
      <c r="F37" s="144"/>
      <c r="G37" s="145"/>
      <c r="H37" s="145"/>
      <c r="I37" s="146"/>
    </row>
    <row r="38" spans="6:9" ht="12.75">
      <c r="F38" s="144"/>
      <c r="G38" s="145"/>
      <c r="H38" s="145"/>
      <c r="I38" s="146"/>
    </row>
    <row r="39" spans="6:9" ht="12.75">
      <c r="F39" s="144"/>
      <c r="G39" s="145"/>
      <c r="H39" s="145"/>
      <c r="I39" s="146"/>
    </row>
    <row r="40" spans="6:9" ht="12.75"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</sheetData>
  <sheetProtection password="81E0" sheet="1" objects="1" scenarios="1" selectLockedCells="1"/>
  <mergeCells count="4">
    <mergeCell ref="H29:I29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34"/>
  <sheetViews>
    <sheetView showGridLines="0" showZeros="0" tabSelected="1"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3" t="s">
        <v>75</v>
      </c>
      <c r="B1" s="213"/>
      <c r="C1" s="213"/>
      <c r="D1" s="213"/>
      <c r="E1" s="213"/>
      <c r="F1" s="213"/>
      <c r="G1" s="213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6" t="s">
        <v>48</v>
      </c>
      <c r="B3" s="207"/>
      <c r="C3" s="96" t="str">
        <f>CONCATENATE(cislostavby," ",nazevstavby)</f>
        <v>R11014 Administrativní budova Studenská 1768 O - Poruba</v>
      </c>
      <c r="D3" s="97"/>
      <c r="E3" s="151" t="s">
        <v>64</v>
      </c>
      <c r="F3" s="152">
        <f>Rekapitulace!H1</f>
        <v>1</v>
      </c>
      <c r="G3" s="153"/>
    </row>
    <row r="4" spans="1:7" ht="13.5" thickBot="1">
      <c r="A4" s="214" t="s">
        <v>50</v>
      </c>
      <c r="B4" s="209"/>
      <c r="C4" s="102" t="str">
        <f>CONCATENATE(cisloobjektu," ",nazevobjektu)</f>
        <v>01 Administrativní budova - zateplení fasády</v>
      </c>
      <c r="D4" s="103"/>
      <c r="E4" s="215" t="str">
        <f>Rekapitulace!G2</f>
        <v>Administrativní budova - zateplení fasády</v>
      </c>
      <c r="F4" s="216"/>
      <c r="G4" s="217"/>
    </row>
    <row r="5" spans="1:7" ht="13.5" thickTop="1">
      <c r="A5" s="154"/>
      <c r="B5" s="155"/>
      <c r="C5" s="155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80</v>
      </c>
      <c r="C7" s="164" t="s">
        <v>81</v>
      </c>
      <c r="D7" s="165"/>
      <c r="E7" s="166"/>
      <c r="F7" s="218"/>
      <c r="G7" s="167"/>
      <c r="H7" s="168"/>
      <c r="I7" s="168"/>
      <c r="O7" s="169">
        <v>1</v>
      </c>
    </row>
    <row r="8" spans="1:104" ht="22.5">
      <c r="A8" s="170">
        <v>1</v>
      </c>
      <c r="B8" s="171" t="s">
        <v>82</v>
      </c>
      <c r="C8" s="172" t="s">
        <v>83</v>
      </c>
      <c r="D8" s="173"/>
      <c r="E8" s="174">
        <v>0</v>
      </c>
      <c r="F8" s="219">
        <v>0</v>
      </c>
      <c r="G8" s="175">
        <f aca="true" t="shared" si="0" ref="G8:G18">E8*F8</f>
        <v>0</v>
      </c>
      <c r="O8" s="169">
        <v>2</v>
      </c>
      <c r="AA8" s="147">
        <v>12</v>
      </c>
      <c r="AB8" s="147">
        <v>0</v>
      </c>
      <c r="AC8" s="147">
        <v>69</v>
      </c>
      <c r="AZ8" s="147">
        <v>1</v>
      </c>
      <c r="BA8" s="147">
        <f aca="true" t="shared" si="1" ref="BA8:BA18">IF(AZ8=1,G8,0)</f>
        <v>0</v>
      </c>
      <c r="BB8" s="147">
        <f aca="true" t="shared" si="2" ref="BB8:BB18">IF(AZ8=2,G8,0)</f>
        <v>0</v>
      </c>
      <c r="BC8" s="147">
        <f aca="true" t="shared" si="3" ref="BC8:BC18">IF(AZ8=3,G8,0)</f>
        <v>0</v>
      </c>
      <c r="BD8" s="147">
        <f aca="true" t="shared" si="4" ref="BD8:BD18">IF(AZ8=4,G8,0)</f>
        <v>0</v>
      </c>
      <c r="BE8" s="147">
        <f aca="true" t="shared" si="5" ref="BE8:BE18">IF(AZ8=5,G8,0)</f>
        <v>0</v>
      </c>
      <c r="CZ8" s="147">
        <v>0</v>
      </c>
    </row>
    <row r="9" spans="1:104" ht="12.75">
      <c r="A9" s="170">
        <v>2</v>
      </c>
      <c r="B9" s="171" t="s">
        <v>84</v>
      </c>
      <c r="C9" s="172" t="s">
        <v>85</v>
      </c>
      <c r="D9" s="173"/>
      <c r="E9" s="174">
        <v>0</v>
      </c>
      <c r="F9" s="219">
        <v>0</v>
      </c>
      <c r="G9" s="175">
        <f t="shared" si="0"/>
        <v>0</v>
      </c>
      <c r="O9" s="169">
        <v>2</v>
      </c>
      <c r="AA9" s="147">
        <v>12</v>
      </c>
      <c r="AB9" s="147">
        <v>0</v>
      </c>
      <c r="AC9" s="147">
        <v>70</v>
      </c>
      <c r="AZ9" s="147">
        <v>1</v>
      </c>
      <c r="BA9" s="147">
        <f t="shared" si="1"/>
        <v>0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Z9" s="147">
        <v>0</v>
      </c>
    </row>
    <row r="10" spans="1:104" ht="12.75">
      <c r="A10" s="170">
        <v>3</v>
      </c>
      <c r="B10" s="171" t="s">
        <v>86</v>
      </c>
      <c r="C10" s="172" t="s">
        <v>87</v>
      </c>
      <c r="D10" s="173" t="s">
        <v>88</v>
      </c>
      <c r="E10" s="174">
        <v>1260.716</v>
      </c>
      <c r="F10" s="219">
        <v>0</v>
      </c>
      <c r="G10" s="175">
        <f t="shared" si="0"/>
        <v>0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0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Z10" s="147">
        <v>4E-05</v>
      </c>
    </row>
    <row r="11" spans="1:104" ht="22.5">
      <c r="A11" s="170">
        <v>4</v>
      </c>
      <c r="B11" s="171" t="s">
        <v>89</v>
      </c>
      <c r="C11" s="172" t="s">
        <v>90</v>
      </c>
      <c r="D11" s="173" t="s">
        <v>88</v>
      </c>
      <c r="E11" s="174">
        <v>2372.088</v>
      </c>
      <c r="F11" s="219">
        <v>0</v>
      </c>
      <c r="G11" s="175">
        <f t="shared" si="0"/>
        <v>0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0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Z11" s="147">
        <v>0.0001</v>
      </c>
    </row>
    <row r="12" spans="1:104" ht="12.75">
      <c r="A12" s="170">
        <v>5</v>
      </c>
      <c r="B12" s="171" t="s">
        <v>91</v>
      </c>
      <c r="C12" s="172" t="s">
        <v>92</v>
      </c>
      <c r="D12" s="173" t="s">
        <v>88</v>
      </c>
      <c r="E12" s="174">
        <v>2372.088</v>
      </c>
      <c r="F12" s="219">
        <v>0</v>
      </c>
      <c r="G12" s="175">
        <f t="shared" si="0"/>
        <v>0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0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Z12" s="147">
        <v>0.00025</v>
      </c>
    </row>
    <row r="13" spans="1:104" ht="12.75">
      <c r="A13" s="170">
        <v>6</v>
      </c>
      <c r="B13" s="171" t="s">
        <v>93</v>
      </c>
      <c r="C13" s="172" t="s">
        <v>94</v>
      </c>
      <c r="D13" s="173" t="s">
        <v>95</v>
      </c>
      <c r="E13" s="174">
        <v>213.6</v>
      </c>
      <c r="F13" s="219">
        <v>0</v>
      </c>
      <c r="G13" s="175">
        <f t="shared" si="0"/>
        <v>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Z13" s="147">
        <v>0.00064</v>
      </c>
    </row>
    <row r="14" spans="1:104" ht="22.5">
      <c r="A14" s="170">
        <v>7</v>
      </c>
      <c r="B14" s="171" t="s">
        <v>96</v>
      </c>
      <c r="C14" s="172" t="s">
        <v>97</v>
      </c>
      <c r="D14" s="173" t="s">
        <v>88</v>
      </c>
      <c r="E14" s="174">
        <v>293.108</v>
      </c>
      <c r="F14" s="219">
        <v>0</v>
      </c>
      <c r="G14" s="175">
        <f t="shared" si="0"/>
        <v>0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0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Z14" s="147">
        <v>0.01319</v>
      </c>
    </row>
    <row r="15" spans="1:104" ht="22.5">
      <c r="A15" s="170">
        <v>8</v>
      </c>
      <c r="B15" s="171" t="s">
        <v>98</v>
      </c>
      <c r="C15" s="172" t="s">
        <v>99</v>
      </c>
      <c r="D15" s="173" t="s">
        <v>88</v>
      </c>
      <c r="E15" s="174">
        <v>251.76</v>
      </c>
      <c r="F15" s="219">
        <v>0</v>
      </c>
      <c r="G15" s="175">
        <f t="shared" si="0"/>
        <v>0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0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Z15" s="147">
        <v>0.02381</v>
      </c>
    </row>
    <row r="16" spans="1:104" ht="22.5">
      <c r="A16" s="170">
        <v>9</v>
      </c>
      <c r="B16" s="171" t="s">
        <v>100</v>
      </c>
      <c r="C16" s="172" t="s">
        <v>101</v>
      </c>
      <c r="D16" s="173" t="s">
        <v>88</v>
      </c>
      <c r="E16" s="174">
        <v>1664.174</v>
      </c>
      <c r="F16" s="219">
        <v>0</v>
      </c>
      <c r="G16" s="175">
        <f t="shared" si="0"/>
        <v>0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0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Z16" s="147">
        <v>0.03146</v>
      </c>
    </row>
    <row r="17" spans="1:104" ht="22.5">
      <c r="A17" s="170">
        <v>10</v>
      </c>
      <c r="B17" s="171" t="s">
        <v>102</v>
      </c>
      <c r="C17" s="172" t="s">
        <v>103</v>
      </c>
      <c r="D17" s="173" t="s">
        <v>88</v>
      </c>
      <c r="E17" s="174">
        <v>296.64</v>
      </c>
      <c r="F17" s="219">
        <v>0</v>
      </c>
      <c r="G17" s="175">
        <f t="shared" si="0"/>
        <v>0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0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Z17" s="147">
        <v>0.03753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95</v>
      </c>
      <c r="E18" s="174">
        <v>9.3</v>
      </c>
      <c r="F18" s="219">
        <v>0</v>
      </c>
      <c r="G18" s="175">
        <f t="shared" si="0"/>
        <v>0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0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Z18" s="147">
        <v>0.0005</v>
      </c>
    </row>
    <row r="19" spans="1:57" ht="12.75">
      <c r="A19" s="176"/>
      <c r="B19" s="177" t="s">
        <v>73</v>
      </c>
      <c r="C19" s="178" t="str">
        <f>CONCATENATE(B7," ",C7)</f>
        <v>62 Úpravy povrchů vnější</v>
      </c>
      <c r="D19" s="176"/>
      <c r="E19" s="179"/>
      <c r="F19" s="220"/>
      <c r="G19" s="180">
        <f>SUM(G7:G18)</f>
        <v>0</v>
      </c>
      <c r="O19" s="169">
        <v>4</v>
      </c>
      <c r="BA19" s="181">
        <f>SUM(BA7:BA18)</f>
        <v>0</v>
      </c>
      <c r="BB19" s="181">
        <f>SUM(BB7:BB18)</f>
        <v>0</v>
      </c>
      <c r="BC19" s="181">
        <f>SUM(BC7:BC18)</f>
        <v>0</v>
      </c>
      <c r="BD19" s="181">
        <f>SUM(BD7:BD18)</f>
        <v>0</v>
      </c>
      <c r="BE19" s="181">
        <f>SUM(BE7:BE18)</f>
        <v>0</v>
      </c>
    </row>
    <row r="20" spans="1:15" ht="12.75">
      <c r="A20" s="162" t="s">
        <v>72</v>
      </c>
      <c r="B20" s="163" t="s">
        <v>106</v>
      </c>
      <c r="C20" s="164" t="s">
        <v>107</v>
      </c>
      <c r="D20" s="165"/>
      <c r="E20" s="166"/>
      <c r="F20" s="218"/>
      <c r="G20" s="167"/>
      <c r="H20" s="168"/>
      <c r="I20" s="168"/>
      <c r="O20" s="169">
        <v>1</v>
      </c>
    </row>
    <row r="21" spans="1:104" ht="22.5">
      <c r="A21" s="170">
        <v>12</v>
      </c>
      <c r="B21" s="171" t="s">
        <v>108</v>
      </c>
      <c r="C21" s="172" t="s">
        <v>109</v>
      </c>
      <c r="D21" s="173" t="s">
        <v>110</v>
      </c>
      <c r="E21" s="174">
        <v>1</v>
      </c>
      <c r="F21" s="219">
        <v>0</v>
      </c>
      <c r="G21" s="175">
        <f>E21*F21</f>
        <v>0</v>
      </c>
      <c r="O21" s="169">
        <v>2</v>
      </c>
      <c r="AA21" s="147">
        <v>12</v>
      </c>
      <c r="AB21" s="147">
        <v>0</v>
      </c>
      <c r="AC21" s="147">
        <v>66</v>
      </c>
      <c r="AZ21" s="147">
        <v>1</v>
      </c>
      <c r="BA21" s="147">
        <f>IF(AZ21=1,G21,0)</f>
        <v>0</v>
      </c>
      <c r="BB21" s="147">
        <f>IF(AZ21=2,G21,0)</f>
        <v>0</v>
      </c>
      <c r="BC21" s="147">
        <f>IF(AZ21=3,G21,0)</f>
        <v>0</v>
      </c>
      <c r="BD21" s="147">
        <f>IF(AZ21=4,G21,0)</f>
        <v>0</v>
      </c>
      <c r="BE21" s="147">
        <f>IF(AZ21=5,G21,0)</f>
        <v>0</v>
      </c>
      <c r="CZ21" s="147">
        <v>0</v>
      </c>
    </row>
    <row r="22" spans="1:57" ht="12.75">
      <c r="A22" s="176"/>
      <c r="B22" s="177" t="s">
        <v>73</v>
      </c>
      <c r="C22" s="178" t="str">
        <f>CONCATENATE(B20," ",C20)</f>
        <v>9 Ostatní konstrukce, bourání</v>
      </c>
      <c r="D22" s="176"/>
      <c r="E22" s="179"/>
      <c r="F22" s="220"/>
      <c r="G22" s="180">
        <f>SUM(G20:G21)</f>
        <v>0</v>
      </c>
      <c r="O22" s="169">
        <v>4</v>
      </c>
      <c r="BA22" s="181">
        <f>SUM(BA20:BA21)</f>
        <v>0</v>
      </c>
      <c r="BB22" s="181">
        <f>SUM(BB20:BB21)</f>
        <v>0</v>
      </c>
      <c r="BC22" s="181">
        <f>SUM(BC20:BC21)</f>
        <v>0</v>
      </c>
      <c r="BD22" s="181">
        <f>SUM(BD20:BD21)</f>
        <v>0</v>
      </c>
      <c r="BE22" s="181">
        <f>SUM(BE20:BE21)</f>
        <v>0</v>
      </c>
    </row>
    <row r="23" spans="1:15" ht="12.75">
      <c r="A23" s="162" t="s">
        <v>72</v>
      </c>
      <c r="B23" s="163" t="s">
        <v>111</v>
      </c>
      <c r="C23" s="164" t="s">
        <v>112</v>
      </c>
      <c r="D23" s="165"/>
      <c r="E23" s="166"/>
      <c r="F23" s="218"/>
      <c r="G23" s="167"/>
      <c r="H23" s="168"/>
      <c r="I23" s="168"/>
      <c r="O23" s="169">
        <v>1</v>
      </c>
    </row>
    <row r="24" spans="1:104" ht="12.75">
      <c r="A24" s="170">
        <v>13</v>
      </c>
      <c r="B24" s="171" t="s">
        <v>113</v>
      </c>
      <c r="C24" s="172" t="s">
        <v>114</v>
      </c>
      <c r="D24" s="173" t="s">
        <v>88</v>
      </c>
      <c r="E24" s="174">
        <v>761.66</v>
      </c>
      <c r="F24" s="219">
        <v>0</v>
      </c>
      <c r="G24" s="175">
        <f aca="true" t="shared" si="6" ref="G24:G31">E24*F24</f>
        <v>0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aca="true" t="shared" si="7" ref="BA24:BA31">IF(AZ24=1,G24,0)</f>
        <v>0</v>
      </c>
      <c r="BB24" s="147">
        <f aca="true" t="shared" si="8" ref="BB24:BB31">IF(AZ24=2,G24,0)</f>
        <v>0</v>
      </c>
      <c r="BC24" s="147">
        <f aca="true" t="shared" si="9" ref="BC24:BC31">IF(AZ24=3,G24,0)</f>
        <v>0</v>
      </c>
      <c r="BD24" s="147">
        <f aca="true" t="shared" si="10" ref="BD24:BD31">IF(AZ24=4,G24,0)</f>
        <v>0</v>
      </c>
      <c r="BE24" s="147">
        <f aca="true" t="shared" si="11" ref="BE24:BE31">IF(AZ24=5,G24,0)</f>
        <v>0</v>
      </c>
      <c r="CZ24" s="147">
        <v>0.03338</v>
      </c>
    </row>
    <row r="25" spans="1:104" ht="12.75">
      <c r="A25" s="170">
        <v>14</v>
      </c>
      <c r="B25" s="171" t="s">
        <v>115</v>
      </c>
      <c r="C25" s="172" t="s">
        <v>116</v>
      </c>
      <c r="D25" s="173" t="s">
        <v>88</v>
      </c>
      <c r="E25" s="174">
        <v>1523.32</v>
      </c>
      <c r="F25" s="219">
        <v>0</v>
      </c>
      <c r="G25" s="175">
        <f t="shared" si="6"/>
        <v>0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0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Z25" s="147">
        <v>0.00085</v>
      </c>
    </row>
    <row r="26" spans="1:104" ht="12.75">
      <c r="A26" s="170">
        <v>15</v>
      </c>
      <c r="B26" s="171" t="s">
        <v>117</v>
      </c>
      <c r="C26" s="172" t="s">
        <v>118</v>
      </c>
      <c r="D26" s="173" t="s">
        <v>88</v>
      </c>
      <c r="E26" s="174">
        <v>761.66</v>
      </c>
      <c r="F26" s="219">
        <v>0</v>
      </c>
      <c r="G26" s="175">
        <f t="shared" si="6"/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0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Z26" s="147">
        <v>0</v>
      </c>
    </row>
    <row r="27" spans="1:104" ht="12.75">
      <c r="A27" s="170">
        <v>16</v>
      </c>
      <c r="B27" s="171" t="s">
        <v>119</v>
      </c>
      <c r="C27" s="172" t="s">
        <v>120</v>
      </c>
      <c r="D27" s="173" t="s">
        <v>88</v>
      </c>
      <c r="E27" s="174">
        <v>2871.76</v>
      </c>
      <c r="F27" s="219">
        <v>0</v>
      </c>
      <c r="G27" s="175">
        <f t="shared" si="6"/>
        <v>0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0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Z27" s="147">
        <v>0.03338</v>
      </c>
    </row>
    <row r="28" spans="1:104" ht="12.75">
      <c r="A28" s="170">
        <v>17</v>
      </c>
      <c r="B28" s="171" t="s">
        <v>121</v>
      </c>
      <c r="C28" s="172" t="s">
        <v>122</v>
      </c>
      <c r="D28" s="173" t="s">
        <v>88</v>
      </c>
      <c r="E28" s="174">
        <v>5743.52</v>
      </c>
      <c r="F28" s="219">
        <v>0</v>
      </c>
      <c r="G28" s="175">
        <f t="shared" si="6"/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0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Z28" s="147">
        <v>0.0008</v>
      </c>
    </row>
    <row r="29" spans="1:104" ht="12.75">
      <c r="A29" s="170">
        <v>18</v>
      </c>
      <c r="B29" s="171" t="s">
        <v>123</v>
      </c>
      <c r="C29" s="172" t="s">
        <v>124</v>
      </c>
      <c r="D29" s="173" t="s">
        <v>88</v>
      </c>
      <c r="E29" s="174">
        <v>2871.76</v>
      </c>
      <c r="F29" s="219">
        <v>0</v>
      </c>
      <c r="G29" s="175">
        <f t="shared" si="6"/>
        <v>0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0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Z29" s="147">
        <v>0</v>
      </c>
    </row>
    <row r="30" spans="1:104" ht="12.75">
      <c r="A30" s="170">
        <v>19</v>
      </c>
      <c r="B30" s="171" t="s">
        <v>125</v>
      </c>
      <c r="C30" s="172" t="s">
        <v>126</v>
      </c>
      <c r="D30" s="173" t="s">
        <v>88</v>
      </c>
      <c r="E30" s="174">
        <v>251.76</v>
      </c>
      <c r="F30" s="219">
        <v>0</v>
      </c>
      <c r="G30" s="175">
        <f t="shared" si="6"/>
        <v>0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0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Z30" s="147">
        <v>0.03496</v>
      </c>
    </row>
    <row r="31" spans="1:104" ht="12.75">
      <c r="A31" s="170">
        <v>20</v>
      </c>
      <c r="B31" s="171" t="s">
        <v>127</v>
      </c>
      <c r="C31" s="172" t="s">
        <v>128</v>
      </c>
      <c r="D31" s="173" t="s">
        <v>88</v>
      </c>
      <c r="E31" s="174">
        <v>309</v>
      </c>
      <c r="F31" s="219">
        <v>0</v>
      </c>
      <c r="G31" s="175">
        <f t="shared" si="6"/>
        <v>0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0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Z31" s="147">
        <v>7E-05</v>
      </c>
    </row>
    <row r="32" spans="1:57" ht="12.75">
      <c r="A32" s="176"/>
      <c r="B32" s="177" t="s">
        <v>73</v>
      </c>
      <c r="C32" s="178" t="str">
        <f>CONCATENATE(B23," ",C23)</f>
        <v>94 Lešení a stavební výtahy</v>
      </c>
      <c r="D32" s="176"/>
      <c r="E32" s="179"/>
      <c r="F32" s="220"/>
      <c r="G32" s="180">
        <f>SUM(G23:G31)</f>
        <v>0</v>
      </c>
      <c r="O32" s="169">
        <v>4</v>
      </c>
      <c r="BA32" s="181">
        <f>SUM(BA23:BA31)</f>
        <v>0</v>
      </c>
      <c r="BB32" s="181">
        <f>SUM(BB23:BB31)</f>
        <v>0</v>
      </c>
      <c r="BC32" s="181">
        <f>SUM(BC23:BC31)</f>
        <v>0</v>
      </c>
      <c r="BD32" s="181">
        <f>SUM(BD23:BD31)</f>
        <v>0</v>
      </c>
      <c r="BE32" s="181">
        <f>SUM(BE23:BE31)</f>
        <v>0</v>
      </c>
    </row>
    <row r="33" spans="1:15" ht="12.75">
      <c r="A33" s="162" t="s">
        <v>72</v>
      </c>
      <c r="B33" s="163" t="s">
        <v>129</v>
      </c>
      <c r="C33" s="164" t="s">
        <v>130</v>
      </c>
      <c r="D33" s="165"/>
      <c r="E33" s="166"/>
      <c r="F33" s="218"/>
      <c r="G33" s="167"/>
      <c r="H33" s="168"/>
      <c r="I33" s="168"/>
      <c r="O33" s="169">
        <v>1</v>
      </c>
    </row>
    <row r="34" spans="1:104" ht="12.75">
      <c r="A34" s="170">
        <v>21</v>
      </c>
      <c r="B34" s="171" t="s">
        <v>131</v>
      </c>
      <c r="C34" s="172" t="s">
        <v>132</v>
      </c>
      <c r="D34" s="173" t="s">
        <v>133</v>
      </c>
      <c r="E34" s="174">
        <v>210.366684</v>
      </c>
      <c r="F34" s="219">
        <v>0</v>
      </c>
      <c r="G34" s="175">
        <f>E34*F34</f>
        <v>0</v>
      </c>
      <c r="O34" s="169">
        <v>2</v>
      </c>
      <c r="AA34" s="147">
        <v>7</v>
      </c>
      <c r="AB34" s="147">
        <v>1</v>
      </c>
      <c r="AC34" s="147">
        <v>2</v>
      </c>
      <c r="AZ34" s="147">
        <v>1</v>
      </c>
      <c r="BA34" s="147">
        <f>IF(AZ34=1,G34,0)</f>
        <v>0</v>
      </c>
      <c r="BB34" s="147">
        <f>IF(AZ34=2,G34,0)</f>
        <v>0</v>
      </c>
      <c r="BC34" s="147">
        <f>IF(AZ34=3,G34,0)</f>
        <v>0</v>
      </c>
      <c r="BD34" s="147">
        <f>IF(AZ34=4,G34,0)</f>
        <v>0</v>
      </c>
      <c r="BE34" s="147">
        <f>IF(AZ34=5,G34,0)</f>
        <v>0</v>
      </c>
      <c r="CZ34" s="147">
        <v>0</v>
      </c>
    </row>
    <row r="35" spans="1:57" ht="12.75">
      <c r="A35" s="176"/>
      <c r="B35" s="177" t="s">
        <v>73</v>
      </c>
      <c r="C35" s="178" t="str">
        <f>CONCATENATE(B33," ",C33)</f>
        <v>99 Staveništní přesun hmot</v>
      </c>
      <c r="D35" s="176"/>
      <c r="E35" s="179"/>
      <c r="F35" s="220"/>
      <c r="G35" s="180">
        <f>SUM(G33:G34)</f>
        <v>0</v>
      </c>
      <c r="O35" s="169">
        <v>4</v>
      </c>
      <c r="BA35" s="181">
        <f>SUM(BA33:BA34)</f>
        <v>0</v>
      </c>
      <c r="BB35" s="181">
        <f>SUM(BB33:BB34)</f>
        <v>0</v>
      </c>
      <c r="BC35" s="181">
        <f>SUM(BC33:BC34)</f>
        <v>0</v>
      </c>
      <c r="BD35" s="181">
        <f>SUM(BD33:BD34)</f>
        <v>0</v>
      </c>
      <c r="BE35" s="181">
        <f>SUM(BE33:BE34)</f>
        <v>0</v>
      </c>
    </row>
    <row r="36" spans="1:15" ht="12.75">
      <c r="A36" s="162" t="s">
        <v>72</v>
      </c>
      <c r="B36" s="163" t="s">
        <v>134</v>
      </c>
      <c r="C36" s="164" t="s">
        <v>135</v>
      </c>
      <c r="D36" s="165"/>
      <c r="E36" s="166"/>
      <c r="F36" s="218"/>
      <c r="G36" s="167"/>
      <c r="H36" s="168"/>
      <c r="I36" s="168"/>
      <c r="O36" s="169">
        <v>1</v>
      </c>
    </row>
    <row r="37" spans="1:104" ht="22.5">
      <c r="A37" s="170">
        <v>22</v>
      </c>
      <c r="B37" s="171" t="s">
        <v>136</v>
      </c>
      <c r="C37" s="172" t="s">
        <v>137</v>
      </c>
      <c r="D37" s="173" t="s">
        <v>88</v>
      </c>
      <c r="E37" s="174">
        <v>356.85</v>
      </c>
      <c r="F37" s="219">
        <v>0</v>
      </c>
      <c r="G37" s="175">
        <f>E37*F37</f>
        <v>0</v>
      </c>
      <c r="O37" s="169">
        <v>2</v>
      </c>
      <c r="AA37" s="147">
        <v>2</v>
      </c>
      <c r="AB37" s="147">
        <v>7</v>
      </c>
      <c r="AC37" s="147">
        <v>7</v>
      </c>
      <c r="AZ37" s="147">
        <v>2</v>
      </c>
      <c r="BA37" s="147">
        <f>IF(AZ37=1,G37,0)</f>
        <v>0</v>
      </c>
      <c r="BB37" s="147">
        <f>IF(AZ37=2,G37,0)</f>
        <v>0</v>
      </c>
      <c r="BC37" s="147">
        <f>IF(AZ37=3,G37,0)</f>
        <v>0</v>
      </c>
      <c r="BD37" s="147">
        <f>IF(AZ37=4,G37,0)</f>
        <v>0</v>
      </c>
      <c r="BE37" s="147">
        <f>IF(AZ37=5,G37,0)</f>
        <v>0</v>
      </c>
      <c r="CZ37" s="147">
        <v>0</v>
      </c>
    </row>
    <row r="38" spans="1:104" ht="22.5">
      <c r="A38" s="170">
        <v>23</v>
      </c>
      <c r="B38" s="171" t="s">
        <v>138</v>
      </c>
      <c r="C38" s="172" t="s">
        <v>139</v>
      </c>
      <c r="D38" s="173" t="s">
        <v>88</v>
      </c>
      <c r="E38" s="174">
        <v>356.85</v>
      </c>
      <c r="F38" s="219">
        <v>0</v>
      </c>
      <c r="G38" s="175">
        <f>E38*F38</f>
        <v>0</v>
      </c>
      <c r="O38" s="169">
        <v>2</v>
      </c>
      <c r="AA38" s="147">
        <v>2</v>
      </c>
      <c r="AB38" s="147">
        <v>7</v>
      </c>
      <c r="AC38" s="147">
        <v>7</v>
      </c>
      <c r="AZ38" s="147">
        <v>2</v>
      </c>
      <c r="BA38" s="147">
        <f>IF(AZ38=1,G38,0)</f>
        <v>0</v>
      </c>
      <c r="BB38" s="147">
        <f>IF(AZ38=2,G38,0)</f>
        <v>0</v>
      </c>
      <c r="BC38" s="147">
        <f>IF(AZ38=3,G38,0)</f>
        <v>0</v>
      </c>
      <c r="BD38" s="147">
        <f>IF(AZ38=4,G38,0)</f>
        <v>0</v>
      </c>
      <c r="BE38" s="147">
        <f>IF(AZ38=5,G38,0)</f>
        <v>0</v>
      </c>
      <c r="CZ38" s="147">
        <v>0.00567</v>
      </c>
    </row>
    <row r="39" spans="1:104" ht="12.75">
      <c r="A39" s="170">
        <v>24</v>
      </c>
      <c r="B39" s="171" t="s">
        <v>140</v>
      </c>
      <c r="C39" s="172" t="s">
        <v>141</v>
      </c>
      <c r="D39" s="173" t="s">
        <v>61</v>
      </c>
      <c r="E39" s="174"/>
      <c r="F39" s="219">
        <v>0</v>
      </c>
      <c r="G39" s="175">
        <f>E39*F39</f>
        <v>0</v>
      </c>
      <c r="O39" s="169">
        <v>2</v>
      </c>
      <c r="AA39" s="147">
        <v>7</v>
      </c>
      <c r="AB39" s="147">
        <v>1002</v>
      </c>
      <c r="AC39" s="147">
        <v>5</v>
      </c>
      <c r="AZ39" s="147">
        <v>2</v>
      </c>
      <c r="BA39" s="147">
        <f>IF(AZ39=1,G39,0)</f>
        <v>0</v>
      </c>
      <c r="BB39" s="147">
        <f>IF(AZ39=2,G39,0)</f>
        <v>0</v>
      </c>
      <c r="BC39" s="147">
        <f>IF(AZ39=3,G39,0)</f>
        <v>0</v>
      </c>
      <c r="BD39" s="147">
        <f>IF(AZ39=4,G39,0)</f>
        <v>0</v>
      </c>
      <c r="BE39" s="147">
        <f>IF(AZ39=5,G39,0)</f>
        <v>0</v>
      </c>
      <c r="CZ39" s="147">
        <v>0</v>
      </c>
    </row>
    <row r="40" spans="1:57" ht="12.75">
      <c r="A40" s="176"/>
      <c r="B40" s="177" t="s">
        <v>73</v>
      </c>
      <c r="C40" s="178" t="str">
        <f>CONCATENATE(B36," ",C36)</f>
        <v>712 Živičné krytiny</v>
      </c>
      <c r="D40" s="176"/>
      <c r="E40" s="179"/>
      <c r="F40" s="220"/>
      <c r="G40" s="180">
        <f>SUM(G36:G39)</f>
        <v>0</v>
      </c>
      <c r="O40" s="169">
        <v>4</v>
      </c>
      <c r="BA40" s="181">
        <f>SUM(BA36:BA39)</f>
        <v>0</v>
      </c>
      <c r="BB40" s="181">
        <f>SUM(BB36:BB39)</f>
        <v>0</v>
      </c>
      <c r="BC40" s="181">
        <f>SUM(BC36:BC39)</f>
        <v>0</v>
      </c>
      <c r="BD40" s="181">
        <f>SUM(BD36:BD39)</f>
        <v>0</v>
      </c>
      <c r="BE40" s="181">
        <f>SUM(BE36:BE39)</f>
        <v>0</v>
      </c>
    </row>
    <row r="41" spans="1:15" ht="12.75">
      <c r="A41" s="162" t="s">
        <v>72</v>
      </c>
      <c r="B41" s="163" t="s">
        <v>142</v>
      </c>
      <c r="C41" s="164" t="s">
        <v>143</v>
      </c>
      <c r="D41" s="165"/>
      <c r="E41" s="166"/>
      <c r="F41" s="218"/>
      <c r="G41" s="167"/>
      <c r="H41" s="168"/>
      <c r="I41" s="168"/>
      <c r="O41" s="169">
        <v>1</v>
      </c>
    </row>
    <row r="42" spans="1:104" ht="22.5">
      <c r="A42" s="170">
        <v>25</v>
      </c>
      <c r="B42" s="171" t="s">
        <v>144</v>
      </c>
      <c r="C42" s="172" t="s">
        <v>145</v>
      </c>
      <c r="D42" s="173" t="s">
        <v>88</v>
      </c>
      <c r="E42" s="174">
        <v>356.85</v>
      </c>
      <c r="F42" s="219">
        <v>0</v>
      </c>
      <c r="G42" s="175">
        <f>E42*F42</f>
        <v>0</v>
      </c>
      <c r="O42" s="169">
        <v>2</v>
      </c>
      <c r="AA42" s="147">
        <v>1</v>
      </c>
      <c r="AB42" s="147">
        <v>7</v>
      </c>
      <c r="AC42" s="147">
        <v>7</v>
      </c>
      <c r="AZ42" s="147">
        <v>2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Z42" s="147">
        <v>0.00017</v>
      </c>
    </row>
    <row r="43" spans="1:104" ht="12.75">
      <c r="A43" s="170">
        <v>26</v>
      </c>
      <c r="B43" s="171" t="s">
        <v>146</v>
      </c>
      <c r="C43" s="172" t="s">
        <v>147</v>
      </c>
      <c r="D43" s="173" t="s">
        <v>88</v>
      </c>
      <c r="E43" s="174">
        <v>356.85</v>
      </c>
      <c r="F43" s="219">
        <v>0</v>
      </c>
      <c r="G43" s="175">
        <f>E43*F43</f>
        <v>0</v>
      </c>
      <c r="O43" s="169">
        <v>2</v>
      </c>
      <c r="AA43" s="147">
        <v>1</v>
      </c>
      <c r="AB43" s="147">
        <v>7</v>
      </c>
      <c r="AC43" s="147">
        <v>7</v>
      </c>
      <c r="AZ43" s="147">
        <v>2</v>
      </c>
      <c r="BA43" s="147">
        <f>IF(AZ43=1,G43,0)</f>
        <v>0</v>
      </c>
      <c r="BB43" s="147">
        <f>IF(AZ43=2,G43,0)</f>
        <v>0</v>
      </c>
      <c r="BC43" s="147">
        <f>IF(AZ43=3,G43,0)</f>
        <v>0</v>
      </c>
      <c r="BD43" s="147">
        <f>IF(AZ43=4,G43,0)</f>
        <v>0</v>
      </c>
      <c r="BE43" s="147">
        <f>IF(AZ43=5,G43,0)</f>
        <v>0</v>
      </c>
      <c r="CZ43" s="147">
        <v>0.00116</v>
      </c>
    </row>
    <row r="44" spans="1:104" ht="12.75">
      <c r="A44" s="170">
        <v>27</v>
      </c>
      <c r="B44" s="171" t="s">
        <v>148</v>
      </c>
      <c r="C44" s="172" t="s">
        <v>149</v>
      </c>
      <c r="D44" s="173" t="s">
        <v>88</v>
      </c>
      <c r="E44" s="174">
        <f>356.85*1.02</f>
        <v>363.987</v>
      </c>
      <c r="F44" s="219"/>
      <c r="G44" s="175">
        <f>E44*F44</f>
        <v>0</v>
      </c>
      <c r="O44" s="169">
        <v>2</v>
      </c>
      <c r="AA44" s="147">
        <v>3</v>
      </c>
      <c r="AB44" s="147">
        <v>7</v>
      </c>
      <c r="AC44" s="147" t="s">
        <v>148</v>
      </c>
      <c r="AZ44" s="147">
        <v>2</v>
      </c>
      <c r="BA44" s="147">
        <f>IF(AZ44=1,G44,0)</f>
        <v>0</v>
      </c>
      <c r="BB44" s="147">
        <f>IF(AZ44=2,G44,0)</f>
        <v>0</v>
      </c>
      <c r="BC44" s="147">
        <f>IF(AZ44=3,G44,0)</f>
        <v>0</v>
      </c>
      <c r="BD44" s="147">
        <f>IF(AZ44=4,G44,0)</f>
        <v>0</v>
      </c>
      <c r="BE44" s="147">
        <f>IF(AZ44=5,G44,0)</f>
        <v>0</v>
      </c>
      <c r="CZ44" s="147">
        <v>0.0035</v>
      </c>
    </row>
    <row r="45" spans="1:104" ht="12.75">
      <c r="A45" s="170">
        <v>28</v>
      </c>
      <c r="B45" s="171" t="s">
        <v>150</v>
      </c>
      <c r="C45" s="172" t="s">
        <v>151</v>
      </c>
      <c r="D45" s="173" t="s">
        <v>61</v>
      </c>
      <c r="E45" s="174"/>
      <c r="F45" s="219">
        <v>0</v>
      </c>
      <c r="G45" s="175">
        <f>E45*F45</f>
        <v>0</v>
      </c>
      <c r="O45" s="169">
        <v>2</v>
      </c>
      <c r="AA45" s="147">
        <v>7</v>
      </c>
      <c r="AB45" s="147">
        <v>1002</v>
      </c>
      <c r="AC45" s="147">
        <v>5</v>
      </c>
      <c r="AZ45" s="147">
        <v>2</v>
      </c>
      <c r="BA45" s="147">
        <f>IF(AZ45=1,G45,0)</f>
        <v>0</v>
      </c>
      <c r="BB45" s="147">
        <f>IF(AZ45=2,G45,0)</f>
        <v>0</v>
      </c>
      <c r="BC45" s="147">
        <f>IF(AZ45=3,G45,0)</f>
        <v>0</v>
      </c>
      <c r="BD45" s="147">
        <f>IF(AZ45=4,G45,0)</f>
        <v>0</v>
      </c>
      <c r="BE45" s="147">
        <f>IF(AZ45=5,G45,0)</f>
        <v>0</v>
      </c>
      <c r="CZ45" s="147">
        <v>0</v>
      </c>
    </row>
    <row r="46" spans="1:57" ht="12.75">
      <c r="A46" s="176"/>
      <c r="B46" s="177" t="s">
        <v>73</v>
      </c>
      <c r="C46" s="178" t="str">
        <f>CONCATENATE(B41," ",C41)</f>
        <v>713 Izolace tepelné</v>
      </c>
      <c r="D46" s="176"/>
      <c r="E46" s="179"/>
      <c r="F46" s="220"/>
      <c r="G46" s="180">
        <f>SUM(G41:G45)</f>
        <v>0</v>
      </c>
      <c r="O46" s="169">
        <v>4</v>
      </c>
      <c r="BA46" s="181">
        <f>SUM(BA41:BA45)</f>
        <v>0</v>
      </c>
      <c r="BB46" s="181">
        <f>SUM(BB41:BB45)</f>
        <v>0</v>
      </c>
      <c r="BC46" s="181">
        <f>SUM(BC41:BC45)</f>
        <v>0</v>
      </c>
      <c r="BD46" s="181">
        <f>SUM(BD41:BD45)</f>
        <v>0</v>
      </c>
      <c r="BE46" s="181">
        <f>SUM(BE41:BE45)</f>
        <v>0</v>
      </c>
    </row>
    <row r="47" spans="1:15" ht="12.75">
      <c r="A47" s="162" t="s">
        <v>72</v>
      </c>
      <c r="B47" s="163" t="s">
        <v>152</v>
      </c>
      <c r="C47" s="164" t="s">
        <v>153</v>
      </c>
      <c r="D47" s="165"/>
      <c r="E47" s="166"/>
      <c r="F47" s="218"/>
      <c r="G47" s="167"/>
      <c r="H47" s="168"/>
      <c r="I47" s="168"/>
      <c r="O47" s="169">
        <v>1</v>
      </c>
    </row>
    <row r="48" spans="1:104" ht="12.75">
      <c r="A48" s="170">
        <v>29</v>
      </c>
      <c r="B48" s="171" t="s">
        <v>154</v>
      </c>
      <c r="C48" s="172" t="s">
        <v>155</v>
      </c>
      <c r="D48" s="173" t="s">
        <v>95</v>
      </c>
      <c r="E48" s="174">
        <v>484.2</v>
      </c>
      <c r="F48" s="219">
        <v>0</v>
      </c>
      <c r="G48" s="175">
        <f>E48*F48</f>
        <v>0</v>
      </c>
      <c r="O48" s="169">
        <v>2</v>
      </c>
      <c r="AA48" s="147">
        <v>1</v>
      </c>
      <c r="AB48" s="147">
        <v>7</v>
      </c>
      <c r="AC48" s="147">
        <v>7</v>
      </c>
      <c r="AZ48" s="147">
        <v>2</v>
      </c>
      <c r="BA48" s="147">
        <f>IF(AZ48=1,G48,0)</f>
        <v>0</v>
      </c>
      <c r="BB48" s="147">
        <f>IF(AZ48=2,G48,0)</f>
        <v>0</v>
      </c>
      <c r="BC48" s="147">
        <f>IF(AZ48=3,G48,0)</f>
        <v>0</v>
      </c>
      <c r="BD48" s="147">
        <f>IF(AZ48=4,G48,0)</f>
        <v>0</v>
      </c>
      <c r="BE48" s="147">
        <f>IF(AZ48=5,G48,0)</f>
        <v>0</v>
      </c>
      <c r="CZ48" s="147">
        <v>0.00273</v>
      </c>
    </row>
    <row r="49" spans="1:104" ht="12.75">
      <c r="A49" s="170">
        <v>30</v>
      </c>
      <c r="B49" s="171" t="s">
        <v>156</v>
      </c>
      <c r="C49" s="172" t="s">
        <v>157</v>
      </c>
      <c r="D49" s="173" t="s">
        <v>95</v>
      </c>
      <c r="E49" s="174">
        <v>282</v>
      </c>
      <c r="F49" s="219">
        <v>0</v>
      </c>
      <c r="G49" s="175">
        <f>E49*F49</f>
        <v>0</v>
      </c>
      <c r="O49" s="169">
        <v>2</v>
      </c>
      <c r="AA49" s="147">
        <v>1</v>
      </c>
      <c r="AB49" s="147">
        <v>7</v>
      </c>
      <c r="AC49" s="147">
        <v>7</v>
      </c>
      <c r="AZ49" s="147">
        <v>2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Z49" s="147">
        <v>0.00412</v>
      </c>
    </row>
    <row r="50" spans="1:104" ht="12.75">
      <c r="A50" s="170">
        <v>31</v>
      </c>
      <c r="B50" s="171" t="s">
        <v>158</v>
      </c>
      <c r="C50" s="172" t="s">
        <v>159</v>
      </c>
      <c r="D50" s="173" t="s">
        <v>95</v>
      </c>
      <c r="E50" s="174">
        <v>484.2</v>
      </c>
      <c r="F50" s="219">
        <v>0</v>
      </c>
      <c r="G50" s="175">
        <f>E50*F50</f>
        <v>0</v>
      </c>
      <c r="O50" s="169">
        <v>2</v>
      </c>
      <c r="AA50" s="147">
        <v>1</v>
      </c>
      <c r="AB50" s="147">
        <v>7</v>
      </c>
      <c r="AC50" s="147">
        <v>7</v>
      </c>
      <c r="AZ50" s="147">
        <v>2</v>
      </c>
      <c r="BA50" s="147">
        <f>IF(AZ50=1,G50,0)</f>
        <v>0</v>
      </c>
      <c r="BB50" s="147">
        <f>IF(AZ50=2,G50,0)</f>
        <v>0</v>
      </c>
      <c r="BC50" s="147">
        <f>IF(AZ50=3,G50,0)</f>
        <v>0</v>
      </c>
      <c r="BD50" s="147">
        <f>IF(AZ50=4,G50,0)</f>
        <v>0</v>
      </c>
      <c r="BE50" s="147">
        <f>IF(AZ50=5,G50,0)</f>
        <v>0</v>
      </c>
      <c r="CZ50" s="147">
        <v>0</v>
      </c>
    </row>
    <row r="51" spans="1:104" ht="12.75">
      <c r="A51" s="170">
        <v>32</v>
      </c>
      <c r="B51" s="171" t="s">
        <v>160</v>
      </c>
      <c r="C51" s="172" t="s">
        <v>161</v>
      </c>
      <c r="D51" s="173" t="s">
        <v>95</v>
      </c>
      <c r="E51" s="174">
        <v>282</v>
      </c>
      <c r="F51" s="219">
        <v>0</v>
      </c>
      <c r="G51" s="175">
        <f>E51*F51</f>
        <v>0</v>
      </c>
      <c r="O51" s="169">
        <v>2</v>
      </c>
      <c r="AA51" s="147">
        <v>1</v>
      </c>
      <c r="AB51" s="147">
        <v>7</v>
      </c>
      <c r="AC51" s="147">
        <v>7</v>
      </c>
      <c r="AZ51" s="147">
        <v>2</v>
      </c>
      <c r="BA51" s="147">
        <f>IF(AZ51=1,G51,0)</f>
        <v>0</v>
      </c>
      <c r="BB51" s="147">
        <f>IF(AZ51=2,G51,0)</f>
        <v>0</v>
      </c>
      <c r="BC51" s="147">
        <f>IF(AZ51=3,G51,0)</f>
        <v>0</v>
      </c>
      <c r="BD51" s="147">
        <f>IF(AZ51=4,G51,0)</f>
        <v>0</v>
      </c>
      <c r="BE51" s="147">
        <f>IF(AZ51=5,G51,0)</f>
        <v>0</v>
      </c>
      <c r="CZ51" s="147">
        <v>0</v>
      </c>
    </row>
    <row r="52" spans="1:104" ht="12.75">
      <c r="A52" s="170">
        <v>33</v>
      </c>
      <c r="B52" s="171" t="s">
        <v>162</v>
      </c>
      <c r="C52" s="172" t="s">
        <v>163</v>
      </c>
      <c r="D52" s="173" t="s">
        <v>61</v>
      </c>
      <c r="E52" s="174"/>
      <c r="F52" s="219">
        <v>0</v>
      </c>
      <c r="G52" s="175">
        <f>E52*F52</f>
        <v>0</v>
      </c>
      <c r="O52" s="169">
        <v>2</v>
      </c>
      <c r="AA52" s="147">
        <v>7</v>
      </c>
      <c r="AB52" s="147">
        <v>1002</v>
      </c>
      <c r="AC52" s="147">
        <v>5</v>
      </c>
      <c r="AZ52" s="147">
        <v>2</v>
      </c>
      <c r="BA52" s="147">
        <f>IF(AZ52=1,G52,0)</f>
        <v>0</v>
      </c>
      <c r="BB52" s="147">
        <f>IF(AZ52=2,G52,0)</f>
        <v>0</v>
      </c>
      <c r="BC52" s="147">
        <f>IF(AZ52=3,G52,0)</f>
        <v>0</v>
      </c>
      <c r="BD52" s="147">
        <f>IF(AZ52=4,G52,0)</f>
        <v>0</v>
      </c>
      <c r="BE52" s="147">
        <f>IF(AZ52=5,G52,0)</f>
        <v>0</v>
      </c>
      <c r="CZ52" s="147">
        <v>0</v>
      </c>
    </row>
    <row r="53" spans="1:57" ht="12.75">
      <c r="A53" s="176"/>
      <c r="B53" s="177" t="s">
        <v>73</v>
      </c>
      <c r="C53" s="178" t="str">
        <f>CONCATENATE(B47," ",C47)</f>
        <v>764 Klempířské konstrukce</v>
      </c>
      <c r="D53" s="176"/>
      <c r="E53" s="179"/>
      <c r="F53" s="220"/>
      <c r="G53" s="180">
        <f>SUM(G47:G52)</f>
        <v>0</v>
      </c>
      <c r="O53" s="169">
        <v>4</v>
      </c>
      <c r="BA53" s="181">
        <f>SUM(BA47:BA52)</f>
        <v>0</v>
      </c>
      <c r="BB53" s="181">
        <f>SUM(BB47:BB52)</f>
        <v>0</v>
      </c>
      <c r="BC53" s="181">
        <f>SUM(BC47:BC52)</f>
        <v>0</v>
      </c>
      <c r="BD53" s="181">
        <f>SUM(BD47:BD52)</f>
        <v>0</v>
      </c>
      <c r="BE53" s="181">
        <f>SUM(BE47:BE52)</f>
        <v>0</v>
      </c>
    </row>
    <row r="54" spans="1:15" ht="12.75">
      <c r="A54" s="162" t="s">
        <v>72</v>
      </c>
      <c r="B54" s="163" t="s">
        <v>164</v>
      </c>
      <c r="C54" s="164" t="s">
        <v>165</v>
      </c>
      <c r="D54" s="165"/>
      <c r="E54" s="166"/>
      <c r="F54" s="218"/>
      <c r="G54" s="167"/>
      <c r="H54" s="168"/>
      <c r="I54" s="168"/>
      <c r="O54" s="169">
        <v>1</v>
      </c>
    </row>
    <row r="55" spans="1:104" ht="22.5">
      <c r="A55" s="170">
        <v>34</v>
      </c>
      <c r="B55" s="171" t="s">
        <v>166</v>
      </c>
      <c r="C55" s="172" t="s">
        <v>167</v>
      </c>
      <c r="D55" s="173" t="s">
        <v>110</v>
      </c>
      <c r="E55" s="174">
        <v>1</v>
      </c>
      <c r="F55" s="219">
        <v>0</v>
      </c>
      <c r="G55" s="175">
        <f>E55*F55</f>
        <v>0</v>
      </c>
      <c r="O55" s="169">
        <v>2</v>
      </c>
      <c r="AA55" s="147">
        <v>1</v>
      </c>
      <c r="AB55" s="147">
        <v>7</v>
      </c>
      <c r="AC55" s="147">
        <v>7</v>
      </c>
      <c r="AZ55" s="147">
        <v>4</v>
      </c>
      <c r="BA55" s="147">
        <f>IF(AZ55=1,G55,0)</f>
        <v>0</v>
      </c>
      <c r="BB55" s="147">
        <f>IF(AZ55=2,G55,0)</f>
        <v>0</v>
      </c>
      <c r="BC55" s="147">
        <f>IF(AZ55=3,G55,0)</f>
        <v>0</v>
      </c>
      <c r="BD55" s="147">
        <f>IF(AZ55=4,G55,0)</f>
        <v>0</v>
      </c>
      <c r="BE55" s="147">
        <f>IF(AZ55=5,G55,0)</f>
        <v>0</v>
      </c>
      <c r="CZ55" s="147">
        <v>0</v>
      </c>
    </row>
    <row r="56" spans="1:104" ht="12.75">
      <c r="A56" s="170">
        <v>35</v>
      </c>
      <c r="B56" s="171" t="s">
        <v>168</v>
      </c>
      <c r="C56" s="172" t="s">
        <v>169</v>
      </c>
      <c r="D56" s="173" t="s">
        <v>110</v>
      </c>
      <c r="E56" s="174">
        <v>1</v>
      </c>
      <c r="F56" s="219">
        <v>0</v>
      </c>
      <c r="G56" s="175">
        <f>E56*F56</f>
        <v>0</v>
      </c>
      <c r="O56" s="169">
        <v>2</v>
      </c>
      <c r="AA56" s="147">
        <v>1</v>
      </c>
      <c r="AB56" s="147">
        <v>7</v>
      </c>
      <c r="AC56" s="147">
        <v>7</v>
      </c>
      <c r="AZ56" s="147">
        <v>4</v>
      </c>
      <c r="BA56" s="147">
        <f>IF(AZ56=1,G56,0)</f>
        <v>0</v>
      </c>
      <c r="BB56" s="147">
        <f>IF(AZ56=2,G56,0)</f>
        <v>0</v>
      </c>
      <c r="BC56" s="147">
        <f>IF(AZ56=3,G56,0)</f>
        <v>0</v>
      </c>
      <c r="BD56" s="147">
        <f>IF(AZ56=4,G56,0)</f>
        <v>0</v>
      </c>
      <c r="BE56" s="147">
        <f>IF(AZ56=5,G56,0)</f>
        <v>0</v>
      </c>
      <c r="CZ56" s="147">
        <v>0</v>
      </c>
    </row>
    <row r="57" spans="1:57" ht="12.75">
      <c r="A57" s="176"/>
      <c r="B57" s="177" t="s">
        <v>73</v>
      </c>
      <c r="C57" s="178" t="str">
        <f>CONCATENATE(B54," ",C54)</f>
        <v>M21 Elektromontáže</v>
      </c>
      <c r="D57" s="176"/>
      <c r="E57" s="179"/>
      <c r="F57" s="220"/>
      <c r="G57" s="180">
        <f>SUM(G54:G56)</f>
        <v>0</v>
      </c>
      <c r="O57" s="169">
        <v>4</v>
      </c>
      <c r="BA57" s="181">
        <f>SUM(BA54:BA56)</f>
        <v>0</v>
      </c>
      <c r="BB57" s="181">
        <f>SUM(BB54:BB56)</f>
        <v>0</v>
      </c>
      <c r="BC57" s="181">
        <f>SUM(BC54:BC56)</f>
        <v>0</v>
      </c>
      <c r="BD57" s="181">
        <f>SUM(BD54:BD56)</f>
        <v>0</v>
      </c>
      <c r="BE57" s="181">
        <f>SUM(BE54:BE56)</f>
        <v>0</v>
      </c>
    </row>
    <row r="58" spans="1:15" ht="12.75">
      <c r="A58"/>
      <c r="B58"/>
      <c r="C58"/>
      <c r="D58"/>
      <c r="E58"/>
      <c r="F58"/>
      <c r="G58"/>
      <c r="H58" s="168"/>
      <c r="I58" s="168"/>
      <c r="O58" s="169">
        <v>1</v>
      </c>
    </row>
    <row r="59" spans="1:104" ht="12.75">
      <c r="A59"/>
      <c r="B59"/>
      <c r="C59"/>
      <c r="D59"/>
      <c r="E59"/>
      <c r="F59"/>
      <c r="G59"/>
      <c r="O59" s="169">
        <v>2</v>
      </c>
      <c r="AA59" s="147">
        <v>12</v>
      </c>
      <c r="AB59" s="147">
        <v>0</v>
      </c>
      <c r="AC59" s="147">
        <v>50</v>
      </c>
      <c r="AZ59" s="147">
        <v>4</v>
      </c>
      <c r="BA59" s="147">
        <f>IF(AZ59=1,G59,0)</f>
        <v>0</v>
      </c>
      <c r="BB59" s="147">
        <f>IF(AZ59=2,G59,0)</f>
        <v>0</v>
      </c>
      <c r="BC59" s="147">
        <f>IF(AZ59=3,G59,0)</f>
        <v>0</v>
      </c>
      <c r="BD59" s="147">
        <f>IF(AZ59=4,G59,0)</f>
        <v>0</v>
      </c>
      <c r="BE59" s="147">
        <f>IF(AZ59=5,G59,0)</f>
        <v>0</v>
      </c>
      <c r="CZ59" s="147">
        <v>0</v>
      </c>
    </row>
    <row r="60" spans="1:104" ht="12.75">
      <c r="A60"/>
      <c r="B60"/>
      <c r="C60"/>
      <c r="D60"/>
      <c r="E60"/>
      <c r="F60"/>
      <c r="G60"/>
      <c r="O60" s="169">
        <v>2</v>
      </c>
      <c r="AA60" s="147">
        <v>12</v>
      </c>
      <c r="AB60" s="147">
        <v>0</v>
      </c>
      <c r="AC60" s="147">
        <v>51</v>
      </c>
      <c r="AZ60" s="147">
        <v>4</v>
      </c>
      <c r="BA60" s="147">
        <f>IF(AZ60=1,G60,0)</f>
        <v>0</v>
      </c>
      <c r="BB60" s="147">
        <f>IF(AZ60=2,G60,0)</f>
        <v>0</v>
      </c>
      <c r="BC60" s="147">
        <f>IF(AZ60=3,G60,0)</f>
        <v>0</v>
      </c>
      <c r="BD60" s="147">
        <f>IF(AZ60=4,G60,0)</f>
        <v>0</v>
      </c>
      <c r="BE60" s="147">
        <f>IF(AZ60=5,G60,0)</f>
        <v>0</v>
      </c>
      <c r="CZ60" s="147">
        <v>0</v>
      </c>
    </row>
    <row r="61" spans="1:57" ht="12.75">
      <c r="A61"/>
      <c r="B61"/>
      <c r="C61"/>
      <c r="D61"/>
      <c r="E61"/>
      <c r="F61"/>
      <c r="G61"/>
      <c r="O61" s="169">
        <v>4</v>
      </c>
      <c r="BA61" s="181">
        <f>SUM(BA58:BA60)</f>
        <v>0</v>
      </c>
      <c r="BB61" s="181">
        <f>SUM(BB58:BB60)</f>
        <v>0</v>
      </c>
      <c r="BC61" s="181">
        <f>SUM(BC58:BC60)</f>
        <v>0</v>
      </c>
      <c r="BD61" s="181">
        <f>SUM(BD58:BD60)</f>
        <v>0</v>
      </c>
      <c r="BE61" s="181">
        <f>SUM(BE58:BE60)</f>
        <v>0</v>
      </c>
    </row>
    <row r="62" ht="12.75">
      <c r="E62" s="147"/>
    </row>
    <row r="63" ht="12.75">
      <c r="E63" s="147"/>
    </row>
    <row r="64" ht="12.75">
      <c r="E64" s="147"/>
    </row>
    <row r="65" ht="12.75">
      <c r="E65" s="147"/>
    </row>
    <row r="66" ht="12.75">
      <c r="E66" s="147"/>
    </row>
    <row r="67" ht="12.75">
      <c r="E67" s="147"/>
    </row>
    <row r="68" ht="12.75">
      <c r="E68" s="147"/>
    </row>
    <row r="69" ht="12.75">
      <c r="E69" s="147"/>
    </row>
    <row r="70" ht="12.75">
      <c r="E70" s="147"/>
    </row>
    <row r="71" ht="12.75">
      <c r="E71" s="147"/>
    </row>
    <row r="72" ht="12.75">
      <c r="E72" s="147"/>
    </row>
    <row r="73" ht="12.75">
      <c r="E73" s="147"/>
    </row>
    <row r="74" ht="12.75">
      <c r="E74" s="147"/>
    </row>
    <row r="75" ht="12.75">
      <c r="E75" s="147"/>
    </row>
    <row r="76" ht="12.75">
      <c r="E76" s="147"/>
    </row>
    <row r="77" ht="12.75">
      <c r="E77" s="147"/>
    </row>
    <row r="78" ht="12.75">
      <c r="E78" s="147"/>
    </row>
    <row r="79" ht="12.75">
      <c r="E79" s="147"/>
    </row>
    <row r="80" ht="12.75">
      <c r="E80" s="147"/>
    </row>
    <row r="81" ht="12.75">
      <c r="E81" s="147"/>
    </row>
    <row r="82" ht="12.75">
      <c r="E82" s="147"/>
    </row>
    <row r="83" ht="12.75">
      <c r="E83" s="147"/>
    </row>
    <row r="84" ht="12.75">
      <c r="E84" s="147"/>
    </row>
    <row r="85" spans="1:7" ht="12.75">
      <c r="A85" s="182"/>
      <c r="B85" s="182"/>
      <c r="C85" s="182"/>
      <c r="D85" s="182"/>
      <c r="E85" s="182"/>
      <c r="F85" s="182"/>
      <c r="G85" s="182"/>
    </row>
    <row r="86" spans="1:7" ht="12.75">
      <c r="A86" s="182"/>
      <c r="B86" s="182"/>
      <c r="C86" s="182"/>
      <c r="D86" s="182"/>
      <c r="E86" s="182"/>
      <c r="F86" s="182"/>
      <c r="G86" s="182"/>
    </row>
    <row r="87" spans="1:7" ht="12.75">
      <c r="A87" s="182"/>
      <c r="B87" s="182"/>
      <c r="C87" s="182"/>
      <c r="D87" s="182"/>
      <c r="E87" s="182"/>
      <c r="F87" s="182"/>
      <c r="G87" s="182"/>
    </row>
    <row r="88" spans="1:7" ht="12.75">
      <c r="A88" s="182"/>
      <c r="B88" s="182"/>
      <c r="C88" s="182"/>
      <c r="D88" s="182"/>
      <c r="E88" s="182"/>
      <c r="F88" s="182"/>
      <c r="G88" s="182"/>
    </row>
    <row r="89" ht="12.75">
      <c r="E89" s="147"/>
    </row>
    <row r="90" ht="12.75">
      <c r="E90" s="147"/>
    </row>
    <row r="91" ht="12.75">
      <c r="E91" s="147"/>
    </row>
    <row r="92" ht="12.75">
      <c r="E92" s="147"/>
    </row>
    <row r="93" ht="12.75">
      <c r="E93" s="147"/>
    </row>
    <row r="94" ht="12.75">
      <c r="E94" s="147"/>
    </row>
    <row r="95" ht="12.75">
      <c r="E95" s="147"/>
    </row>
    <row r="96" ht="12.75">
      <c r="E96" s="147"/>
    </row>
    <row r="97" ht="12.75">
      <c r="E97" s="147"/>
    </row>
    <row r="98" ht="12.75">
      <c r="E98" s="147"/>
    </row>
    <row r="99" ht="12.75">
      <c r="E99" s="147"/>
    </row>
    <row r="100" ht="12.75">
      <c r="E100" s="147"/>
    </row>
    <row r="101" ht="12.75">
      <c r="E101" s="147"/>
    </row>
    <row r="102" ht="12.75">
      <c r="E102" s="147"/>
    </row>
    <row r="103" ht="12.75">
      <c r="E103" s="147"/>
    </row>
    <row r="104" ht="12.75">
      <c r="E104" s="147"/>
    </row>
    <row r="105" ht="12.75">
      <c r="E105" s="147"/>
    </row>
    <row r="106" ht="12.75">
      <c r="E106" s="147"/>
    </row>
    <row r="107" ht="12.75">
      <c r="E107" s="147"/>
    </row>
    <row r="108" ht="12.75">
      <c r="E108" s="147"/>
    </row>
    <row r="109" ht="12.75">
      <c r="E109" s="147"/>
    </row>
    <row r="110" ht="12.75">
      <c r="E110" s="147"/>
    </row>
    <row r="111" ht="12.75">
      <c r="E111" s="147"/>
    </row>
    <row r="112" ht="12.75">
      <c r="E112" s="147"/>
    </row>
    <row r="113" ht="12.75">
      <c r="E113" s="147"/>
    </row>
    <row r="114" ht="12.75">
      <c r="E114" s="147"/>
    </row>
    <row r="115" ht="12.75">
      <c r="E115" s="147"/>
    </row>
    <row r="116" ht="12.75">
      <c r="E116" s="147"/>
    </row>
    <row r="117" ht="12.75">
      <c r="E117" s="147"/>
    </row>
    <row r="118" ht="12.75">
      <c r="E118" s="147"/>
    </row>
    <row r="119" ht="12.75">
      <c r="E119" s="147"/>
    </row>
    <row r="120" spans="1:2" ht="12.75">
      <c r="A120" s="183"/>
      <c r="B120" s="183"/>
    </row>
    <row r="121" spans="1:7" ht="12.75">
      <c r="A121" s="182"/>
      <c r="B121" s="182"/>
      <c r="C121" s="184"/>
      <c r="D121" s="184"/>
      <c r="E121" s="185"/>
      <c r="F121" s="184"/>
      <c r="G121" s="186"/>
    </row>
    <row r="122" spans="1:7" ht="12.75">
      <c r="A122" s="187"/>
      <c r="B122" s="187"/>
      <c r="C122" s="182"/>
      <c r="D122" s="182"/>
      <c r="E122" s="188"/>
      <c r="F122" s="182"/>
      <c r="G122" s="182"/>
    </row>
    <row r="123" spans="1:7" ht="12.75">
      <c r="A123" s="182"/>
      <c r="B123" s="182"/>
      <c r="C123" s="182"/>
      <c r="D123" s="182"/>
      <c r="E123" s="188"/>
      <c r="F123" s="182"/>
      <c r="G123" s="182"/>
    </row>
    <row r="124" spans="1:7" ht="12.75">
      <c r="A124" s="182"/>
      <c r="B124" s="182"/>
      <c r="C124" s="182"/>
      <c r="D124" s="182"/>
      <c r="E124" s="188"/>
      <c r="F124" s="182"/>
      <c r="G124" s="182"/>
    </row>
    <row r="125" spans="1:7" ht="12.75">
      <c r="A125" s="182"/>
      <c r="B125" s="182"/>
      <c r="C125" s="182"/>
      <c r="D125" s="182"/>
      <c r="E125" s="188"/>
      <c r="F125" s="182"/>
      <c r="G125" s="182"/>
    </row>
    <row r="126" spans="1:7" ht="12.75">
      <c r="A126" s="182"/>
      <c r="B126" s="182"/>
      <c r="C126" s="182"/>
      <c r="D126" s="182"/>
      <c r="E126" s="188"/>
      <c r="F126" s="182"/>
      <c r="G126" s="182"/>
    </row>
    <row r="127" spans="1:7" ht="12.75">
      <c r="A127" s="182"/>
      <c r="B127" s="182"/>
      <c r="C127" s="182"/>
      <c r="D127" s="182"/>
      <c r="E127" s="188"/>
      <c r="F127" s="182"/>
      <c r="G127" s="182"/>
    </row>
    <row r="128" spans="1:7" ht="12.75">
      <c r="A128" s="182"/>
      <c r="B128" s="182"/>
      <c r="C128" s="182"/>
      <c r="D128" s="182"/>
      <c r="E128" s="188"/>
      <c r="F128" s="182"/>
      <c r="G128" s="182"/>
    </row>
    <row r="129" spans="1:7" ht="12.75">
      <c r="A129" s="182"/>
      <c r="B129" s="182"/>
      <c r="C129" s="182"/>
      <c r="D129" s="182"/>
      <c r="E129" s="188"/>
      <c r="F129" s="182"/>
      <c r="G129" s="182"/>
    </row>
    <row r="130" spans="1:7" ht="12.75">
      <c r="A130" s="182"/>
      <c r="B130" s="182"/>
      <c r="C130" s="182"/>
      <c r="D130" s="182"/>
      <c r="E130" s="188"/>
      <c r="F130" s="182"/>
      <c r="G130" s="182"/>
    </row>
    <row r="131" spans="1:7" ht="12.75">
      <c r="A131" s="182"/>
      <c r="B131" s="182"/>
      <c r="C131" s="182"/>
      <c r="D131" s="182"/>
      <c r="E131" s="188"/>
      <c r="F131" s="182"/>
      <c r="G131" s="182"/>
    </row>
    <row r="132" spans="1:7" ht="12.75">
      <c r="A132" s="182"/>
      <c r="B132" s="182"/>
      <c r="C132" s="182"/>
      <c r="D132" s="182"/>
      <c r="E132" s="188"/>
      <c r="F132" s="182"/>
      <c r="G132" s="182"/>
    </row>
    <row r="133" spans="1:7" ht="12.75">
      <c r="A133" s="182"/>
      <c r="B133" s="182"/>
      <c r="C133" s="182"/>
      <c r="D133" s="182"/>
      <c r="E133" s="188"/>
      <c r="F133" s="182"/>
      <c r="G133" s="182"/>
    </row>
    <row r="134" spans="1:7" ht="12.75">
      <c r="A134" s="182"/>
      <c r="B134" s="182"/>
      <c r="C134" s="182"/>
      <c r="D134" s="182"/>
      <c r="E134" s="188"/>
      <c r="F134" s="182"/>
      <c r="G134" s="182"/>
    </row>
  </sheetData>
  <sheetProtection password="81E0" sheet="1" objects="1" scenarios="1" selectLockedCell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81" r:id="rId1"/>
  <headerFooter alignWithMargins="0">
    <oddFooter>&amp;L&amp;9Zpracováno programem &amp;"Arial CE,Tučné"BUILDpower,  © RTS, a.s.&amp;R&amp;"Arial,Obyčejné"Strana &amp;P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Karel Sztula</cp:lastModifiedBy>
  <cp:lastPrinted>2011-06-09T08:00:31Z</cp:lastPrinted>
  <dcterms:created xsi:type="dcterms:W3CDTF">2011-03-28T16:41:05Z</dcterms:created>
  <dcterms:modified xsi:type="dcterms:W3CDTF">2011-06-09T08:54:09Z</dcterms:modified>
  <cp:category/>
  <cp:version/>
  <cp:contentType/>
  <cp:contentStatus/>
</cp:coreProperties>
</file>