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035" windowHeight="8955" activeTab="0"/>
  </bookViews>
  <sheets>
    <sheet name="Krycí list" sheetId="1" r:id="rId1"/>
    <sheet name="Rekapitulace" sheetId="2" r:id="rId2"/>
    <sheet name="soupis prací" sheetId="3" r:id="rId3"/>
    <sheet name="ZTI" sheetId="4" r:id="rId4"/>
    <sheet name="VZT" sheetId="5" r:id="rId5"/>
    <sheet name="elektro" sheetId="6" r:id="rId6"/>
    <sheet name="#Figury" sheetId="7" state="hidden" r:id="rId7"/>
  </sheets>
  <definedNames>
    <definedName name="_xlnm.Print_Titles" localSheetId="5">'elektro'!$1:$3</definedName>
    <definedName name="_xlnm.Print_Area" localSheetId="4">'VZT'!$A$1:$F$29</definedName>
    <definedName name="_xlnm.Print_Area" localSheetId="3">'ZTI'!$A$1:$F$48</definedName>
  </definedNames>
  <calcPr fullCalcOnLoad="1"/>
</workbook>
</file>

<file path=xl/sharedStrings.xml><?xml version="1.0" encoding="utf-8"?>
<sst xmlns="http://schemas.openxmlformats.org/spreadsheetml/2006/main" count="942" uniqueCount="482">
  <si>
    <t>Název stavby</t>
  </si>
  <si>
    <t>JKSO</t>
  </si>
  <si>
    <t xml:space="preserve"> </t>
  </si>
  <si>
    <t>Kód stavby</t>
  </si>
  <si>
    <t>FyzikalniUstavAVCR</t>
  </si>
  <si>
    <t>Název objektu</t>
  </si>
  <si>
    <t>EČO</t>
  </si>
  <si>
    <t>Kód objektu</t>
  </si>
  <si>
    <t>Název části</t>
  </si>
  <si>
    <t>Místo</t>
  </si>
  <si>
    <t>Praha 6</t>
  </si>
  <si>
    <t>Kód části</t>
  </si>
  <si>
    <t>Název podčásti</t>
  </si>
  <si>
    <t>Kód podčásti</t>
  </si>
  <si>
    <t>IČ</t>
  </si>
  <si>
    <t>DIČ</t>
  </si>
  <si>
    <t>Objednatel</t>
  </si>
  <si>
    <t>Projektant</t>
  </si>
  <si>
    <t>Zhotovitel</t>
  </si>
  <si>
    <t>Hana Pejšová</t>
  </si>
  <si>
    <t>Rozpočet číslo</t>
  </si>
  <si>
    <t>Zpracoval</t>
  </si>
  <si>
    <t>Dne</t>
  </si>
  <si>
    <t>03.01.2014</t>
  </si>
  <si>
    <t xml:space="preserve">               Měrné a účelové jednotky</t>
  </si>
  <si>
    <t xml:space="preserve">            Počet</t>
  </si>
  <si>
    <t xml:space="preserve">    Náklady / 1 m.j.</t>
  </si>
  <si>
    <t xml:space="preserve">             Počet</t>
  </si>
  <si>
    <t xml:space="preserve">     Náklady / 1 m.j.</t>
  </si>
  <si>
    <t xml:space="preserve">                Počet</t>
  </si>
  <si>
    <t xml:space="preserve">        Náklady / 1 m.j.</t>
  </si>
  <si>
    <t xml:space="preserve">               Rozpočtové náklady v</t>
  </si>
  <si>
    <t>CZK</t>
  </si>
  <si>
    <t>A</t>
  </si>
  <si>
    <t>Základní rozp. náklady</t>
  </si>
  <si>
    <t>B</t>
  </si>
  <si>
    <t>Doplňkové náklady</t>
  </si>
  <si>
    <t>C</t>
  </si>
  <si>
    <t>Vedlejší rozpočtové náklady</t>
  </si>
  <si>
    <t>HSV</t>
  </si>
  <si>
    <t>Práce přesčas</t>
  </si>
  <si>
    <t>Zařízení staveniště</t>
  </si>
  <si>
    <t>%</t>
  </si>
  <si>
    <t>Montáž</t>
  </si>
  <si>
    <t>Bez pevné podl.</t>
  </si>
  <si>
    <t>PSV</t>
  </si>
  <si>
    <t>Kulturní památka</t>
  </si>
  <si>
    <t>Územní vlivy</t>
  </si>
  <si>
    <t>Provozní vlivy</t>
  </si>
  <si>
    <t>Ostatní</t>
  </si>
  <si>
    <t>VRN z rozpočtu</t>
  </si>
  <si>
    <t>ZRN (ř. 1-6)</t>
  </si>
  <si>
    <t>DN (ř. 8-11)</t>
  </si>
  <si>
    <t>VRN (ř. 13-18)</t>
  </si>
  <si>
    <t>HZS</t>
  </si>
  <si>
    <t>Kompl. činnost</t>
  </si>
  <si>
    <t>Ostatní náklady</t>
  </si>
  <si>
    <t>D</t>
  </si>
  <si>
    <t>Celkové náklady</t>
  </si>
  <si>
    <t>Součet 7, 12, 19-22</t>
  </si>
  <si>
    <t>Datum a podpis</t>
  </si>
  <si>
    <t>Razítko</t>
  </si>
  <si>
    <t>DPH</t>
  </si>
  <si>
    <t>Cena s DPH (ř. 23-25)</t>
  </si>
  <si>
    <t>E</t>
  </si>
  <si>
    <t>Přípočty a odpočty</t>
  </si>
  <si>
    <t>Dodávky objednatele</t>
  </si>
  <si>
    <t>Klouzavá doložka</t>
  </si>
  <si>
    <t>Zvýhodnění + -</t>
  </si>
  <si>
    <t>Stavba:</t>
  </si>
  <si>
    <t>Objekt:</t>
  </si>
  <si>
    <t>Část:</t>
  </si>
  <si>
    <t xml:space="preserve">JKSO: </t>
  </si>
  <si>
    <t>Objednatel:</t>
  </si>
  <si>
    <t>Zhotovitel:</t>
  </si>
  <si>
    <t>Datum:</t>
  </si>
  <si>
    <t>Kód</t>
  </si>
  <si>
    <t>Popis</t>
  </si>
  <si>
    <t>Cena celkem</t>
  </si>
  <si>
    <t>Hmotnost celkem</t>
  </si>
  <si>
    <t>Suť celkem</t>
  </si>
  <si>
    <t>Celkem</t>
  </si>
  <si>
    <t>JKSO:</t>
  </si>
  <si>
    <t>P.Č.</t>
  </si>
  <si>
    <t>TV</t>
  </si>
  <si>
    <t>KCN</t>
  </si>
  <si>
    <t>Kód položky</t>
  </si>
  <si>
    <t>MJ</t>
  </si>
  <si>
    <t>Množství celkem</t>
  </si>
  <si>
    <t>Cena jednotková</t>
  </si>
  <si>
    <t>Hmotnost</t>
  </si>
  <si>
    <t>Hmotnost sutě</t>
  </si>
  <si>
    <t>Hmotnost sutě celkem</t>
  </si>
  <si>
    <t>Sazba DPH</t>
  </si>
  <si>
    <t>Typ položky</t>
  </si>
  <si>
    <t>Úroveň</t>
  </si>
  <si>
    <t>Dodavatel</t>
  </si>
  <si>
    <t>Práce a dodávky HSV</t>
  </si>
  <si>
    <t>0</t>
  </si>
  <si>
    <t>3</t>
  </si>
  <si>
    <t>Svislé a kompletní konstrukce</t>
  </si>
  <si>
    <t>1</t>
  </si>
  <si>
    <t>K</t>
  </si>
  <si>
    <t>011</t>
  </si>
  <si>
    <t>317321511</t>
  </si>
  <si>
    <t>Obetonování ocelového překladu ze ŽB tř. C 20/25</t>
  </si>
  <si>
    <t>m3</t>
  </si>
  <si>
    <t>2</t>
  </si>
  <si>
    <t>0,2*0,2*1,6</t>
  </si>
  <si>
    <t>-1</t>
  </si>
  <si>
    <t>317351107</t>
  </si>
  <si>
    <t>Zřízení bednění překladů v do 4 m</t>
  </si>
  <si>
    <t>m2</t>
  </si>
  <si>
    <t>0,2*3*1,6</t>
  </si>
  <si>
    <t>317351108</t>
  </si>
  <si>
    <t>Odstranění bednění překladů v do 4 m</t>
  </si>
  <si>
    <t>4</t>
  </si>
  <si>
    <t>317941121</t>
  </si>
  <si>
    <t>Osazování ocelových válcovaných nosníků na zdivu IPN  do č 12</t>
  </si>
  <si>
    <t>t</t>
  </si>
  <si>
    <t>1,6*0,0115</t>
  </si>
  <si>
    <t>5</t>
  </si>
  <si>
    <t>M</t>
  </si>
  <si>
    <t>MAT</t>
  </si>
  <si>
    <t>133824200</t>
  </si>
  <si>
    <t>tyč ocelová IPN, označení průřezu 120</t>
  </si>
  <si>
    <t>6</t>
  </si>
  <si>
    <t>014</t>
  </si>
  <si>
    <t>340239233</t>
  </si>
  <si>
    <t>1,6*1,25</t>
  </si>
  <si>
    <t>Úpravy povrchů, podlahy a osazování výplní</t>
  </si>
  <si>
    <t>7</t>
  </si>
  <si>
    <t>611325422</t>
  </si>
  <si>
    <t>Oprava vnitřní vápenocementové štukové omítky stropů v rozsahu plochy do 30%</t>
  </si>
  <si>
    <t>8</t>
  </si>
  <si>
    <t>612142001</t>
  </si>
  <si>
    <t>Potažení vnitřních stěn sklovláknitým pletivem vtlačeným do tenkovrstvé hmoty</t>
  </si>
  <si>
    <t>2,000*2</t>
  </si>
  <si>
    <t>9</t>
  </si>
  <si>
    <t>612325423</t>
  </si>
  <si>
    <t>Oprava vnitřní vápenocementové štukové omítky stěn v rozsahu plochy do 50%</t>
  </si>
  <si>
    <t>10</t>
  </si>
  <si>
    <t>612473186</t>
  </si>
  <si>
    <t>Příplatek k vnitřní omítce zdiva vápenocementové ze suchých směsí za zabudované rohovníky</t>
  </si>
  <si>
    <t>m</t>
  </si>
  <si>
    <t>3,03*7+2,2*2</t>
  </si>
  <si>
    <t>11</t>
  </si>
  <si>
    <t>612474115</t>
  </si>
  <si>
    <t>12</t>
  </si>
  <si>
    <t>631312141</t>
  </si>
  <si>
    <t>Doplnění rýh v dosavadních mazaninách betonem prostým</t>
  </si>
  <si>
    <t>4,49*0,1*0,1</t>
  </si>
  <si>
    <t>13</t>
  </si>
  <si>
    <t>642942721</t>
  </si>
  <si>
    <t>Osazování zárubní nebo rámů dveřních kovových do 4 m2 na montážní pěnu</t>
  </si>
  <si>
    <t>kus</t>
  </si>
  <si>
    <t>14</t>
  </si>
  <si>
    <t>553311830</t>
  </si>
  <si>
    <t>zárubeň ocelová pro běžné zdění pro zeď tl 180 mm, vel 1250 x 2200 dvoukřídlá</t>
  </si>
  <si>
    <t>Ostatní konstrukce a práce-bourání</t>
  </si>
  <si>
    <t>15</t>
  </si>
  <si>
    <t>221</t>
  </si>
  <si>
    <t>919735122</t>
  </si>
  <si>
    <t>Proříznutí podlahy betonové - dilatační spára</t>
  </si>
  <si>
    <t>16</t>
  </si>
  <si>
    <t>952901111</t>
  </si>
  <si>
    <t>Vyčištění budov bytové a občanské výstavby při výšce podlaží do 4 m</t>
  </si>
  <si>
    <t>6,6*4,9</t>
  </si>
  <si>
    <t>17</t>
  </si>
  <si>
    <t>953943113</t>
  </si>
  <si>
    <t>Osazení hasícího přístroje</t>
  </si>
  <si>
    <t>18</t>
  </si>
  <si>
    <t>449321130</t>
  </si>
  <si>
    <t>přístroj hasicí ruční práškový 6 kg</t>
  </si>
  <si>
    <t>19</t>
  </si>
  <si>
    <t>013</t>
  </si>
  <si>
    <t>962031132</t>
  </si>
  <si>
    <t>Bourání příček z cihel pálených na MVC tl do 100 mm</t>
  </si>
  <si>
    <t>3,03*4,49-1,25*1,97</t>
  </si>
  <si>
    <t>20</t>
  </si>
  <si>
    <t>962081131</t>
  </si>
  <si>
    <t>Bourání příček ze skleněných tvárnic tl do 100 mm</t>
  </si>
  <si>
    <t>21</t>
  </si>
  <si>
    <t>968072456</t>
  </si>
  <si>
    <t>Vybourání kovových dveřních zárubní pl přes 2 m2</t>
  </si>
  <si>
    <t>1,25*1,97*2</t>
  </si>
  <si>
    <t>22</t>
  </si>
  <si>
    <t>972054151</t>
  </si>
  <si>
    <t>Vybourání otvorů v ŽB stropech vel 150x80 mm tl  160 mm</t>
  </si>
  <si>
    <t>23</t>
  </si>
  <si>
    <t>973031514</t>
  </si>
  <si>
    <t>Vysekání kapes ve zdivu cihelném na MV nebo MVC pro upevňovací prvky hl přes 150 mm</t>
  </si>
  <si>
    <t>24</t>
  </si>
  <si>
    <t>978011141</t>
  </si>
  <si>
    <t xml:space="preserve">Otlučení vnitřních omítek MV nebo MVC stropů o rozsahu do 30 % </t>
  </si>
  <si>
    <t>25</t>
  </si>
  <si>
    <t>978013161</t>
  </si>
  <si>
    <t>Otlučení vnitřních omítek stěn MV nebo MVC stěn v rozsahu do 50 %</t>
  </si>
  <si>
    <t>99</t>
  </si>
  <si>
    <t>Přesuny hmot a sutí</t>
  </si>
  <si>
    <t>26</t>
  </si>
  <si>
    <t>27</t>
  </si>
  <si>
    <t>997013501</t>
  </si>
  <si>
    <t>Odvoz suti na skládku a vybouraných hmot nebo meziskládku do 1 km se složením</t>
  </si>
  <si>
    <t>28</t>
  </si>
  <si>
    <t>997013509</t>
  </si>
  <si>
    <t>Příplatek k odvozu suti a vybouraných hmot na skládku ZKD 1 km přes 1 km - 29x</t>
  </si>
  <si>
    <t>3,734*29</t>
  </si>
  <si>
    <t>29</t>
  </si>
  <si>
    <t>997013831</t>
  </si>
  <si>
    <t>Poplatek za uložení stavebního směsného odpadu na skládce (skládkovné)</t>
  </si>
  <si>
    <t>30</t>
  </si>
  <si>
    <t>998012022</t>
  </si>
  <si>
    <t>Přesun hmot pro budovy monolitické v do 12 m</t>
  </si>
  <si>
    <t>Práce a dodávky PSV</t>
  </si>
  <si>
    <t>725</t>
  </si>
  <si>
    <t>Zdravotechnika - zařizovací předměty</t>
  </si>
  <si>
    <t>31</t>
  </si>
  <si>
    <t>721</t>
  </si>
  <si>
    <t>soubor</t>
  </si>
  <si>
    <t>735</t>
  </si>
  <si>
    <t>Ústřední vytápění - otopná tělesa</t>
  </si>
  <si>
    <t>32</t>
  </si>
  <si>
    <t>731</t>
  </si>
  <si>
    <t>735151832</t>
  </si>
  <si>
    <t>Demontáž otopného tělesa panelového třířadého délka do 2820 mm</t>
  </si>
  <si>
    <t>766</t>
  </si>
  <si>
    <t>Konstrukce truhlářské</t>
  </si>
  <si>
    <t>33</t>
  </si>
  <si>
    <t>766660011</t>
  </si>
  <si>
    <t>Montáž dveřních křídel otvíravých 2křídlových š do 1,45 m do ocelové zárubně</t>
  </si>
  <si>
    <t>34</t>
  </si>
  <si>
    <t>611617001</t>
  </si>
  <si>
    <t>dveře vnitřní hladké dýhované plné 2křídlové 125x220 cm kompletizované</t>
  </si>
  <si>
    <t>767</t>
  </si>
  <si>
    <t>Konstrukce zámečnické</t>
  </si>
  <si>
    <t>767580195</t>
  </si>
  <si>
    <t xml:space="preserve">Zpětná montáž elektro roštu </t>
  </si>
  <si>
    <t>767580840</t>
  </si>
  <si>
    <t>Demontáž stávajícího elektro roštu ( bude osazen zpět )</t>
  </si>
  <si>
    <t>767996898</t>
  </si>
  <si>
    <t>Demontáž zdvíhacího mechanismu ( nosnost 200kg ) vč dráhy a zpětná montáž do jiné polohy</t>
  </si>
  <si>
    <t>kpl</t>
  </si>
  <si>
    <t>767996899</t>
  </si>
  <si>
    <t>Nový zdvíhací mechanismu ( nosnost 200kg ) vč dráhy, kompl prov - D+M</t>
  </si>
  <si>
    <t>998767202</t>
  </si>
  <si>
    <t>Přesun hmot procentní pro zámečnické konstrukce v objektech v do 12 m</t>
  </si>
  <si>
    <t>775</t>
  </si>
  <si>
    <t>Podlahy skládané (parkety, vlysy, lamely aj.)</t>
  </si>
  <si>
    <t>775429121</t>
  </si>
  <si>
    <t>Montáž podlahové lišty přechodové připevněné vruty</t>
  </si>
  <si>
    <t>553432220</t>
  </si>
  <si>
    <t>lišta přechodová 459H 30 mm, vrtaná, 22472 elox stříbrná</t>
  </si>
  <si>
    <t>998775202</t>
  </si>
  <si>
    <t>Přesun hmot procentní pro podlahy dřevěné v objektech v do 12 m</t>
  </si>
  <si>
    <t>776</t>
  </si>
  <si>
    <t>Podlahy povlakové</t>
  </si>
  <si>
    <t>776421100</t>
  </si>
  <si>
    <t>Lepení obvodových soklíků nebo lišt z měkčených plastů</t>
  </si>
  <si>
    <t>284110029</t>
  </si>
  <si>
    <t xml:space="preserve">lišta soklová PVC </t>
  </si>
  <si>
    <t>776521230</t>
  </si>
  <si>
    <t>Lepení čtverců povlakových podlah plastových elektrostaticky vodivých</t>
  </si>
  <si>
    <t>607561260</t>
  </si>
  <si>
    <t>krytina podlahová Marmoleum čtverce 30 x 30 cm v antistatickém provedení</t>
  </si>
  <si>
    <t>776551830</t>
  </si>
  <si>
    <t>Demontáž povlakových podlah volně položených</t>
  </si>
  <si>
    <t>9,39+16,76</t>
  </si>
  <si>
    <t>776990111</t>
  </si>
  <si>
    <t>Vyrovnání podkladu samonivelační stěrkou tl 3 mm pevnosti 15 Mpa</t>
  </si>
  <si>
    <t>781</t>
  </si>
  <si>
    <t>Dokončovací práce - obklady keramické</t>
  </si>
  <si>
    <t>781474119</t>
  </si>
  <si>
    <t>Montáž obkladů vnitřních keramických lepených flexibilním lepidlem</t>
  </si>
  <si>
    <t>2*(0,5*2+1,1+0,6)</t>
  </si>
  <si>
    <t>597610299</t>
  </si>
  <si>
    <t xml:space="preserve">obkládačky keramické </t>
  </si>
  <si>
    <t>781495111</t>
  </si>
  <si>
    <t>Penetrace podkladu vnitřních obkladů</t>
  </si>
  <si>
    <t>998781202</t>
  </si>
  <si>
    <t>Přesun hmot procentní pro obklady keramické v objektech v do 12 m</t>
  </si>
  <si>
    <t>783</t>
  </si>
  <si>
    <t>Dokončovací práce - nátěry</t>
  </si>
  <si>
    <t>783295123</t>
  </si>
  <si>
    <t>Nátěry vodou ředitelné KDK barva standardní matný povrch 2x antikorozní a 1x email</t>
  </si>
  <si>
    <t>(2,2*2+1,25)*0,29</t>
  </si>
  <si>
    <t>784</t>
  </si>
  <si>
    <t>Dokončovací práce - malby a tapety</t>
  </si>
  <si>
    <t>784121001</t>
  </si>
  <si>
    <t>Oškrabání malby v mísnostech výšky do 3,80 m</t>
  </si>
  <si>
    <t>26,6+66+4,49*3,02</t>
  </si>
  <si>
    <t>784181101</t>
  </si>
  <si>
    <t>Základní akrylátová jednonásobná penetrace podkladu v místnostech výšky do 3,80m</t>
  </si>
  <si>
    <t>784211121</t>
  </si>
  <si>
    <t>Dvojnásobné bílé malby ze směsí za mokra středně otěruvzdorných v místnostech výšky do 3,80 m</t>
  </si>
  <si>
    <t>4,49*3,02+26,6+66,-5,4</t>
  </si>
  <si>
    <t>Práce a dodávky M</t>
  </si>
  <si>
    <t>Profese</t>
  </si>
  <si>
    <t>Přípomoce pro VZT - rýhy, niky, zaomítnutí rýh, začištění,omítka, ap</t>
  </si>
  <si>
    <t>VZT dle přílohy</t>
  </si>
  <si>
    <t>Přípomoce pro ZTI - rýhy, průrazy, zaomítnutí rýh, omítka, ap</t>
  </si>
  <si>
    <t xml:space="preserve"> ZTI dle přílohy</t>
  </si>
  <si>
    <t>Elektro dle profese</t>
  </si>
  <si>
    <t>KRYCÍ LIST</t>
  </si>
  <si>
    <t>Úprava laboratoře 93</t>
  </si>
  <si>
    <t>Fyzikální ústav AV ČR,budova F,Cukrovarnická 10/112,Praha 6</t>
  </si>
  <si>
    <t xml:space="preserve">REKAPITULACE </t>
  </si>
  <si>
    <t xml:space="preserve">Z d r a v o t n í   i n s t a l a c e </t>
  </si>
  <si>
    <t xml:space="preserve">         VÝPIS ZÁKLADNÍHO MATERIÁLU</t>
  </si>
  <si>
    <t>Úpravy laboratoře 93</t>
  </si>
  <si>
    <t>Fyzikální ústav AV ČR</t>
  </si>
  <si>
    <t>Dokumentace pro výběr dodavatele</t>
  </si>
  <si>
    <t>Popis prací a dodávek</t>
  </si>
  <si>
    <t>profil</t>
  </si>
  <si>
    <t xml:space="preserve">mj. </t>
  </si>
  <si>
    <t>výměra</t>
  </si>
  <si>
    <t>jedn.cena</t>
  </si>
  <si>
    <t>celkem</t>
  </si>
  <si>
    <t xml:space="preserve">   ZDRAVOTNĚ TECHNICKÉ INSTALACE</t>
  </si>
  <si>
    <t>KANALIZACE</t>
  </si>
  <si>
    <t xml:space="preserve">Trubky PP-HT </t>
  </si>
  <si>
    <t>D50</t>
  </si>
  <si>
    <t>Vysazení odboček D70/50 na stávající litinové stoupačce DN70</t>
  </si>
  <si>
    <t>ks</t>
  </si>
  <si>
    <t>součet</t>
  </si>
  <si>
    <t xml:space="preserve">ZAŘIZOVACÍ PŘEDMĚTY : </t>
  </si>
  <si>
    <t xml:space="preserve">Dřez nerezový včet. sifonu </t>
  </si>
  <si>
    <t>Umyvadla diturvitová š=520mm včet. sifonu</t>
  </si>
  <si>
    <t>VODOVOD :</t>
  </si>
  <si>
    <t>Trubky plastové PPR -PN16  /bytové rozvody/</t>
  </si>
  <si>
    <t xml:space="preserve"> D20 </t>
  </si>
  <si>
    <t>Vysazení odbočky DN15 na stávajících stoupačkách vody</t>
  </si>
  <si>
    <t>Tlaková zkouška, proplach a desinfekce potrubí</t>
  </si>
  <si>
    <t>Trubky ocelové bezešvé závitové</t>
  </si>
  <si>
    <t xml:space="preserve"> DN20</t>
  </si>
  <si>
    <t>Návleková teplelná izolace potrubí D20 - tl. 10 mm</t>
  </si>
  <si>
    <t>ARMATURY VODOVODNÍ :</t>
  </si>
  <si>
    <t xml:space="preserve"> Kulové kohouty uzavírací</t>
  </si>
  <si>
    <t>DN15</t>
  </si>
  <si>
    <t xml:space="preserve"> Instalační dvířka 300/300 mm</t>
  </si>
  <si>
    <t>BATERIE A PŘIPOJOVACÍ VENTILY :</t>
  </si>
  <si>
    <t xml:space="preserve">Baterie umyvadlové, stojánkové </t>
  </si>
  <si>
    <t>Baterie dřezová nástěnná  / dřez/</t>
  </si>
  <si>
    <t>Kulové rohové připojovací ventily pro umyvadla</t>
  </si>
  <si>
    <t xml:space="preserve">                                    Zdravotně technické instalace  -  celkem</t>
  </si>
  <si>
    <t xml:space="preserve">                                    VZT  -  celkem</t>
  </si>
  <si>
    <t>VZT</t>
  </si>
  <si>
    <t>vč. dálkového infra ovládání</t>
  </si>
  <si>
    <t>potrubí chladiva (délka trasy 9 m)</t>
  </si>
  <si>
    <t>rám pod venkovní jednotku</t>
  </si>
  <si>
    <t>plastové potrubí odvodu kondenzátu (délka 9 m)</t>
  </si>
  <si>
    <t>ochranná plastová lišta vč. tvarových kusů (délka 9 m)</t>
  </si>
  <si>
    <r>
      <t>Q</t>
    </r>
    <r>
      <rPr>
        <vertAlign val="subscript"/>
        <sz val="11"/>
        <rFont val="Arial"/>
        <family val="2"/>
      </rPr>
      <t>CH</t>
    </r>
    <r>
      <rPr>
        <sz val="11"/>
        <rFont val="Arial"/>
        <family val="2"/>
      </rPr>
      <t>=3,5 kW (P=1,5 kW; 230 V)</t>
    </r>
  </si>
  <si>
    <t>Drobný montážní materiál</t>
  </si>
  <si>
    <t>kg</t>
  </si>
  <si>
    <t>Vnitrostaveništní doprava suti a vybouraných hmot pro budovy v do 9 m ručně</t>
  </si>
  <si>
    <t>997013212</t>
  </si>
  <si>
    <t>998776202</t>
  </si>
  <si>
    <t>Přesun hmot procentní pro podlahy povlakové v objektech v do 12 m</t>
  </si>
  <si>
    <t>Přesun hmot procentní pro konstrukce truhlářské v objektech v do 12 m</t>
  </si>
  <si>
    <t>998766202</t>
  </si>
  <si>
    <t>Demontáž dřez jednoduchý na ocelové konzole vč výtokových armatur</t>
  </si>
  <si>
    <t>725310829</t>
  </si>
  <si>
    <t>Č.POL.</t>
  </si>
  <si>
    <t>OZN.</t>
  </si>
  <si>
    <t>POLOŽKA</t>
  </si>
  <si>
    <t>M.J.</t>
  </si>
  <si>
    <t>POČET M.J.</t>
  </si>
  <si>
    <t>CENA ZA MJ /Kč/</t>
  </si>
  <si>
    <t>CENA CELKEM /Kč/</t>
  </si>
  <si>
    <t xml:space="preserve"> 1.</t>
  </si>
  <si>
    <t>SVÍTIDLA</t>
  </si>
  <si>
    <t xml:space="preserve"> 1.001</t>
  </si>
  <si>
    <t xml:space="preserve"> A1</t>
  </si>
  <si>
    <t>Svítidlo zářivkové, s leštěnou mřížkou, přisazené, 2x58W, 230V, IP20,
např. typ PSP TORINO 258 PAR E 2x58W, T8, EVG - TREVOS</t>
  </si>
  <si>
    <t xml:space="preserve"> 1.002</t>
  </si>
  <si>
    <t xml:space="preserve"> A2</t>
  </si>
  <si>
    <t>Svítidlo zářivkové, s leštěnou mřížkou, přisazené, 2x36W, 230V, IP20,
např. typ PSP TORINO 236 PAR E 2x36W, T8, EVG - TREVOS</t>
  </si>
  <si>
    <t xml:space="preserve"> 1.003</t>
  </si>
  <si>
    <t xml:space="preserve"> A3</t>
  </si>
  <si>
    <t>Svítidlo zářivkové, s leštěnou mřížkou, přisazené, 1x36W, 230V, IP20,
např. typ PSP TORINO 136 PAR E 1x36W, T8, EVG - TREVOS</t>
  </si>
  <si>
    <t xml:space="preserve"> 2.</t>
  </si>
  <si>
    <t>SPÍNAČE, ZÁSUVKY</t>
  </si>
  <si>
    <t xml:space="preserve"> 2.001</t>
  </si>
  <si>
    <t>Kompletní spínač sériový, pod omítku, ř.5, 10A, 250V~, IP20 - např. ABB</t>
  </si>
  <si>
    <t xml:space="preserve"> 2.002</t>
  </si>
  <si>
    <t>Kompletní zásuvka jednonásobná, pod omítku, 16A, 250V, IP20 - např. ABB</t>
  </si>
  <si>
    <t xml:space="preserve"> 2.003</t>
  </si>
  <si>
    <t>Kompletní zásuvka jednonásobná, pod omítku, se svodičem přepětí, 16A, 250V, IP20 - např. ABB</t>
  </si>
  <si>
    <t xml:space="preserve"> 3.</t>
  </si>
  <si>
    <t>ŽLABY, LIŠTY, KRABICE</t>
  </si>
  <si>
    <t xml:space="preserve"> 3.001</t>
  </si>
  <si>
    <t xml:space="preserve"> 3.002</t>
  </si>
  <si>
    <t xml:space="preserve"> 3.003</t>
  </si>
  <si>
    <t xml:space="preserve"> 3.004</t>
  </si>
  <si>
    <t xml:space="preserve"> 3.005</t>
  </si>
  <si>
    <t xml:space="preserve"> 3.006</t>
  </si>
  <si>
    <t xml:space="preserve"> 3.007</t>
  </si>
  <si>
    <t xml:space="preserve"> 3.008</t>
  </si>
  <si>
    <t xml:space="preserve"> 4.</t>
  </si>
  <si>
    <t>KABELY, VODIČE</t>
  </si>
  <si>
    <t xml:space="preserve"> 4.001</t>
  </si>
  <si>
    <t xml:space="preserve"> 4.002</t>
  </si>
  <si>
    <t xml:space="preserve"> 4.003</t>
  </si>
  <si>
    <t xml:space="preserve"> 4.004</t>
  </si>
  <si>
    <t xml:space="preserve"> 4.005</t>
  </si>
  <si>
    <t xml:space="preserve"> 4.006</t>
  </si>
  <si>
    <t xml:space="preserve"> 4.007</t>
  </si>
  <si>
    <t xml:space="preserve"> 4.008</t>
  </si>
  <si>
    <t xml:space="preserve"> 4.009</t>
  </si>
  <si>
    <t xml:space="preserve"> 5.</t>
  </si>
  <si>
    <t>ROZVADĚČ RZ-F93</t>
  </si>
  <si>
    <t xml:space="preserve"> 5.001</t>
  </si>
  <si>
    <t xml:space="preserve"> 5.002</t>
  </si>
  <si>
    <t>Typ: FWB52            Rozměry: v.800/š.550/h.161 [mm]            Krytí: IP44, dvojitá izolace</t>
  </si>
  <si>
    <t xml:space="preserve"> 5.003</t>
  </si>
  <si>
    <t xml:space="preserve"> 5.004</t>
  </si>
  <si>
    <t xml:space="preserve"> 5.005</t>
  </si>
  <si>
    <t xml:space="preserve"> 5.006</t>
  </si>
  <si>
    <t>Hlavní vypínač trojpólový, např. typ IS-63/3 - Eaton</t>
  </si>
  <si>
    <t xml:space="preserve"> 5.007</t>
  </si>
  <si>
    <t xml:space="preserve"> 5.008</t>
  </si>
  <si>
    <t xml:space="preserve"> 5.009</t>
  </si>
  <si>
    <t xml:space="preserve"> 5.010</t>
  </si>
  <si>
    <t xml:space="preserve"> 5.011</t>
  </si>
  <si>
    <t xml:space="preserve"> 5.012</t>
  </si>
  <si>
    <t xml:space="preserve"> 5.013</t>
  </si>
  <si>
    <t xml:space="preserve"> 5.014</t>
  </si>
  <si>
    <t xml:space="preserve"> 6.</t>
  </si>
  <si>
    <t>ROZVADĚČ RF-2NP - DOPLNĚNÍ PŘÍSTROJŮ</t>
  </si>
  <si>
    <t xml:space="preserve"> 6.001</t>
  </si>
  <si>
    <t>Zapuštěný oceloplechový rozvaděč s kovovými dveřmi - stávající</t>
  </si>
  <si>
    <t xml:space="preserve"> 6.002</t>
  </si>
  <si>
    <t xml:space="preserve"> 6.003</t>
  </si>
  <si>
    <t xml:space="preserve"> 7.</t>
  </si>
  <si>
    <t>OSTATNÍ</t>
  </si>
  <si>
    <t xml:space="preserve"> 7.001</t>
  </si>
  <si>
    <t>Montáž silnoproudých rozvodů</t>
  </si>
  <si>
    <t>kpl.</t>
  </si>
  <si>
    <t xml:space="preserve"> 7.002</t>
  </si>
  <si>
    <t>Dokumentace skutečného provedení</t>
  </si>
  <si>
    <t xml:space="preserve"> 7.003</t>
  </si>
  <si>
    <t>Měření a výchozí revize</t>
  </si>
  <si>
    <t>CELKEM BEZ DPH</t>
  </si>
  <si>
    <t>CELKEM S DPH 21%</t>
  </si>
  <si>
    <r>
      <t>Kabel CYKY-O 3x1,5 mm</t>
    </r>
    <r>
      <rPr>
        <vertAlign val="superscript"/>
        <sz val="8"/>
        <rFont val="Arial"/>
        <family val="2"/>
      </rPr>
      <t>2</t>
    </r>
  </si>
  <si>
    <r>
      <t>Kabel CYKY-J 3x1,5 mm</t>
    </r>
    <r>
      <rPr>
        <vertAlign val="superscript"/>
        <sz val="8"/>
        <rFont val="Arial"/>
        <family val="2"/>
      </rPr>
      <t>2</t>
    </r>
  </si>
  <si>
    <r>
      <t>Kabel CYKY-J 3x2,5 mm</t>
    </r>
    <r>
      <rPr>
        <vertAlign val="superscript"/>
        <sz val="8"/>
        <rFont val="Arial"/>
        <family val="2"/>
      </rPr>
      <t>2</t>
    </r>
  </si>
  <si>
    <r>
      <t>Kabel CYKY-J 5x4 mm</t>
    </r>
    <r>
      <rPr>
        <vertAlign val="superscript"/>
        <sz val="8"/>
        <rFont val="Arial"/>
        <family val="2"/>
      </rPr>
      <t>2</t>
    </r>
  </si>
  <si>
    <r>
      <t>Kabel CYKY-J 5x6 mm</t>
    </r>
    <r>
      <rPr>
        <vertAlign val="superscript"/>
        <sz val="8"/>
        <rFont val="Arial"/>
        <family val="2"/>
      </rPr>
      <t>2</t>
    </r>
  </si>
  <si>
    <r>
      <t>Kabel CYKY-J 3x16 mm</t>
    </r>
    <r>
      <rPr>
        <vertAlign val="superscript"/>
        <sz val="8"/>
        <rFont val="Arial"/>
        <family val="2"/>
      </rPr>
      <t>2</t>
    </r>
  </si>
  <si>
    <r>
      <t>Kabel CYKY-J 5x16 mm</t>
    </r>
    <r>
      <rPr>
        <vertAlign val="superscript"/>
        <sz val="8"/>
        <rFont val="Arial"/>
        <family val="2"/>
      </rPr>
      <t>2</t>
    </r>
  </si>
  <si>
    <r>
      <t>Vodič CYY 4 Z/ZL mm</t>
    </r>
    <r>
      <rPr>
        <vertAlign val="superscript"/>
        <sz val="8"/>
        <rFont val="Arial"/>
        <family val="2"/>
      </rPr>
      <t>2</t>
    </r>
  </si>
  <si>
    <r>
      <t>Vodič CYY 6 Z/ZL mm</t>
    </r>
    <r>
      <rPr>
        <vertAlign val="superscript"/>
        <sz val="8"/>
        <rFont val="Arial"/>
        <family val="2"/>
      </rPr>
      <t>2</t>
    </r>
  </si>
  <si>
    <r>
      <t>Napěťová síť: 3NPE ~50Hz 230V/400V TN-S (HR/A)                   Jmenovitý proud: I</t>
    </r>
    <r>
      <rPr>
        <vertAlign val="subscript"/>
        <sz val="8"/>
        <rFont val="Arial"/>
        <family val="2"/>
      </rPr>
      <t>n</t>
    </r>
    <r>
      <rPr>
        <sz val="8"/>
        <rFont val="Arial"/>
        <family val="2"/>
      </rPr>
      <t xml:space="preserve"> = 32A</t>
    </r>
  </si>
  <si>
    <r>
      <t>Napěťová síť: 3NPE ~50Hz 230V/400V TN-S (RF-2NP/A)            Jmenovitý proud: I</t>
    </r>
    <r>
      <rPr>
        <vertAlign val="subscript"/>
        <sz val="8"/>
        <rFont val="Arial"/>
        <family val="2"/>
      </rPr>
      <t>n</t>
    </r>
    <r>
      <rPr>
        <sz val="8"/>
        <rFont val="Arial"/>
        <family val="2"/>
      </rPr>
      <t xml:space="preserve"> = 63A</t>
    </r>
  </si>
  <si>
    <r>
      <t>Napěťová síť: 3NPE ~50Hz 230V/400V TN-S (RF-2NP/DA)          Jmenovitý proud: I</t>
    </r>
    <r>
      <rPr>
        <vertAlign val="subscript"/>
        <sz val="8"/>
        <rFont val="Arial"/>
        <family val="2"/>
      </rPr>
      <t>n</t>
    </r>
    <r>
      <rPr>
        <sz val="8"/>
        <rFont val="Arial"/>
        <family val="2"/>
      </rPr>
      <t xml:space="preserve"> = 20A</t>
    </r>
  </si>
  <si>
    <t>Silnoproud - Úprava laboratoře 93</t>
  </si>
  <si>
    <t>Přípomoce pro elektro - rýhy, niky, zaomítnutí rýh, začištění,omítka, DMT,ap</t>
  </si>
  <si>
    <t>SOUPIS PRACÍ A DODÁVEK</t>
  </si>
  <si>
    <t xml:space="preserve"> SOUPIS PRACÍ A DODÁVEK</t>
  </si>
  <si>
    <t>Mimostaveništní doprava</t>
  </si>
  <si>
    <t>Split systém (kvalitativní standard např. TOSHIBA) s vnitřní nástěnnou jednotkou</t>
  </si>
  <si>
    <t>Jistič trojpólový, např. typ PL7-C25/3 - kvalitativní standard např. Eaton</t>
  </si>
  <si>
    <t>Jistič jednopólový, např. typ PL7-C10/1 - kvalitativní standard např. Eaton</t>
  </si>
  <si>
    <t>Hlavní vypínač trojpólový, např. typ IS-100/3 - kvalitativní standard např. Eaton</t>
  </si>
  <si>
    <t>Jistič jednopólový, např. typ PL7-C50/1 - kvalitativní standard např. Eaton</t>
  </si>
  <si>
    <t>Jistič jednopólový, např. typ PL7-C16/1 - kvalitativní standard např. Eaton</t>
  </si>
  <si>
    <t>Hlavní vypínač trojpólový, např. typ IS-32/3 - kvalitativní standard např. Eaton</t>
  </si>
  <si>
    <t>Nástěnný oceloplechový rozvaděč s kovovými dveřmi, kvalitativní standard např. fa. Hager Electro s.r.o.</t>
  </si>
  <si>
    <t>Jistič trojpólový, např. typ PL7-C63/3 - kvalitativní standard např. Eaton</t>
  </si>
  <si>
    <t>Jistič trojpólový, např. typ PL7-C20/3 - kvalitativní standard např. Eaton</t>
  </si>
  <si>
    <t>Drátěný žlab 60x100 mm, např. typ DZ 60x100 mm - kvalitativní standard např. Kopos</t>
  </si>
  <si>
    <t>Drátěný žlab 60x500 mm, např. typ DZ 60x500 mm - kvalitativní standard např. Kopos</t>
  </si>
  <si>
    <t>Parapetní kanál 140x70 mm s příčkou, např. typ PK 140x70 D + PEKE 60 - kvalitativní standard např. Kopos</t>
  </si>
  <si>
    <t>Elektroinstalační lišta 20x20 mm, např. typ LHD 20x20 mm - kvalitativní standard např. Kopos</t>
  </si>
  <si>
    <t>Krabice přístrojová, do parapetního kanálu, např. typ KP PK - kvalitativní standard např. Kopos</t>
  </si>
  <si>
    <t>Krabice přístrojová, lištová, např. typ LK 80x16 T - kvalitativní standard např. Kopos</t>
  </si>
  <si>
    <t>Krabice rozbočná, na povrch, např. typ 8111 KA, IP54 - kvalitativní standard např. Kopos</t>
  </si>
  <si>
    <t>Uzemňovací svorka např. AB, BERNARD, BETTERMANN apod.</t>
  </si>
  <si>
    <t xml:space="preserve">Zazdívka otvorů pl do 4 m2 v příčkách tl 100 mm z příčkovek (např. Ytong) </t>
  </si>
  <si>
    <t>Vnitřní omítka pórobetonových stěn tl 8 mm ze suché směsi (např. Ytong)</t>
  </si>
</sst>
</file>

<file path=xl/styles.xml><?xml version="1.0" encoding="utf-8"?>
<styleSheet xmlns="http://schemas.openxmlformats.org/spreadsheetml/2006/main">
  <numFmts count="2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###;\-####"/>
    <numFmt numFmtId="165" formatCode="#,##0;\-#,##0"/>
    <numFmt numFmtId="166" formatCode="#,##0.00;\-#,##0.00"/>
    <numFmt numFmtId="167" formatCode="#,##0.0000;\-#,##0.0000"/>
    <numFmt numFmtId="168" formatCode="#,##0.000;\-#,##0.000"/>
    <numFmt numFmtId="169" formatCode="#,##0.00000;\-#,##0.00000"/>
    <numFmt numFmtId="170" formatCode="#,##0.0;\-#,##0.0"/>
    <numFmt numFmtId="171" formatCode="0.0"/>
    <numFmt numFmtId="172" formatCode="#,##0&quot;Kč&quot;"/>
    <numFmt numFmtId="173" formatCode="#,##0.00&quot;Kč&quot;"/>
    <numFmt numFmtId="174" formatCode="#\ ##,000&quot;Kč&quot;"/>
    <numFmt numFmtId="175" formatCode="000\ 00"/>
    <numFmt numFmtId="176" formatCode="#,##0.00\ _K_č"/>
    <numFmt numFmtId="177" formatCode="#,##0.00\ &quot;Kč&quot;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00"/>
    <numFmt numFmtId="182" formatCode="000"/>
  </numFmts>
  <fonts count="55">
    <font>
      <sz val="10"/>
      <name val="Arial"/>
      <family val="0"/>
    </font>
    <font>
      <b/>
      <sz val="18"/>
      <color indexed="10"/>
      <name val="Arial CE"/>
      <family val="0"/>
    </font>
    <font>
      <sz val="8"/>
      <name val="Arial"/>
      <family val="0"/>
    </font>
    <font>
      <sz val="8"/>
      <name val="Arial CE"/>
      <family val="0"/>
    </font>
    <font>
      <sz val="7"/>
      <name val="Arial"/>
      <family val="0"/>
    </font>
    <font>
      <sz val="7"/>
      <name val="Arial CE"/>
      <family val="0"/>
    </font>
    <font>
      <b/>
      <sz val="10"/>
      <name val="Arial"/>
      <family val="0"/>
    </font>
    <font>
      <sz val="10"/>
      <name val="Arial CE"/>
      <family val="0"/>
    </font>
    <font>
      <b/>
      <sz val="12"/>
      <name val="Arial"/>
      <family val="0"/>
    </font>
    <font>
      <b/>
      <sz val="8"/>
      <name val="Arial"/>
      <family val="0"/>
    </font>
    <font>
      <sz val="8"/>
      <color indexed="9"/>
      <name val="Arial CE"/>
      <family val="0"/>
    </font>
    <font>
      <sz val="10"/>
      <color indexed="9"/>
      <name val="Arial CE"/>
      <family val="0"/>
    </font>
    <font>
      <sz val="8"/>
      <color indexed="9"/>
      <name val="Arial"/>
      <family val="0"/>
    </font>
    <font>
      <b/>
      <sz val="10"/>
      <name val="Arial CE"/>
      <family val="0"/>
    </font>
    <font>
      <b/>
      <sz val="14"/>
      <color indexed="10"/>
      <name val="Arial CE"/>
      <family val="0"/>
    </font>
    <font>
      <b/>
      <sz val="8"/>
      <name val="Arial CE"/>
      <family val="0"/>
    </font>
    <font>
      <b/>
      <sz val="8"/>
      <color indexed="12"/>
      <name val="Arial"/>
      <family val="0"/>
    </font>
    <font>
      <b/>
      <sz val="8"/>
      <color indexed="20"/>
      <name val="Arial"/>
      <family val="0"/>
    </font>
    <font>
      <b/>
      <sz val="8"/>
      <color indexed="21"/>
      <name val="Arial"/>
      <family val="0"/>
    </font>
    <font>
      <b/>
      <u val="single"/>
      <sz val="8"/>
      <name val="Arial"/>
      <family val="0"/>
    </font>
    <font>
      <b/>
      <u val="single"/>
      <sz val="8"/>
      <color indexed="10"/>
      <name val="Arial"/>
      <family val="0"/>
    </font>
    <font>
      <sz val="8"/>
      <color indexed="63"/>
      <name val="Arial"/>
      <family val="0"/>
    </font>
    <font>
      <sz val="8"/>
      <color indexed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2"/>
      <name val="Arial CE"/>
      <family val="0"/>
    </font>
    <font>
      <u val="single"/>
      <sz val="12"/>
      <color indexed="12"/>
      <name val="Arial CE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u val="single"/>
      <sz val="12"/>
      <color indexed="36"/>
      <name val="Arial CE"/>
      <family val="0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20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i/>
      <sz val="11"/>
      <name val="Arial"/>
      <family val="2"/>
    </font>
    <font>
      <vertAlign val="subscript"/>
      <sz val="11"/>
      <name val="Arial"/>
      <family val="2"/>
    </font>
    <font>
      <b/>
      <sz val="8"/>
      <name val="Arial Narrow"/>
      <family val="2"/>
    </font>
    <font>
      <b/>
      <u val="single"/>
      <sz val="10"/>
      <name val="Arial Narrow"/>
      <family val="2"/>
    </font>
    <font>
      <sz val="8"/>
      <color indexed="10"/>
      <name val="Arial CE"/>
      <family val="2"/>
    </font>
    <font>
      <vertAlign val="superscript"/>
      <sz val="8"/>
      <name val="Arial"/>
      <family val="2"/>
    </font>
    <font>
      <vertAlign val="subscript"/>
      <sz val="8"/>
      <name val="Arial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</fills>
  <borders count="9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/>
    </border>
    <border>
      <left style="hair">
        <color indexed="8"/>
      </left>
      <right/>
      <top style="hair">
        <color indexed="8"/>
      </top>
      <bottom/>
    </border>
    <border>
      <left/>
      <right/>
      <top style="hair">
        <color indexed="8"/>
      </top>
      <bottom/>
    </border>
    <border>
      <left/>
      <right style="hair">
        <color indexed="8"/>
      </right>
      <top style="hair">
        <color indexed="8"/>
      </top>
      <bottom/>
    </border>
    <border>
      <left/>
      <right style="thin">
        <color indexed="8"/>
      </right>
      <top/>
      <bottom/>
    </border>
    <border>
      <left style="hair">
        <color indexed="8"/>
      </left>
      <right/>
      <top/>
      <bottom/>
    </border>
    <border>
      <left/>
      <right style="hair">
        <color indexed="8"/>
      </right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/>
      <right style="hair">
        <color indexed="8"/>
      </right>
      <top/>
      <bottom style="hair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hair">
        <color indexed="8"/>
      </bottom>
    </border>
    <border>
      <left/>
      <right/>
      <top style="thin">
        <color indexed="8"/>
      </top>
      <bottom style="hair">
        <color indexed="8"/>
      </bottom>
    </border>
    <border>
      <left/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/>
      <top style="thin">
        <color indexed="8"/>
      </top>
      <bottom style="hair">
        <color indexed="8"/>
      </bottom>
    </border>
    <border>
      <left/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 style="thin">
        <color indexed="8"/>
      </bottom>
    </border>
    <border>
      <left/>
      <right/>
      <top style="hair">
        <color indexed="8"/>
      </top>
      <bottom style="thin">
        <color indexed="8"/>
      </bottom>
    </border>
    <border>
      <left/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/>
      <top style="hair">
        <color indexed="8"/>
      </top>
      <bottom style="thin">
        <color indexed="8"/>
      </bottom>
    </border>
    <border>
      <left/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 style="hair">
        <color indexed="8"/>
      </bottom>
    </border>
    <border>
      <left/>
      <right style="thin">
        <color indexed="8"/>
      </right>
      <top style="hair">
        <color indexed="8"/>
      </top>
      <bottom/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/>
      <top/>
      <bottom style="thin">
        <color indexed="8"/>
      </bottom>
    </border>
    <border>
      <left/>
      <right style="hair">
        <color indexed="8"/>
      </right>
      <top style="thin">
        <color indexed="8"/>
      </top>
      <bottom/>
    </border>
    <border>
      <left style="hair">
        <color indexed="8"/>
      </left>
      <right/>
      <top style="thin">
        <color indexed="8"/>
      </top>
      <bottom/>
    </border>
    <border>
      <left style="thin">
        <color indexed="8"/>
      </left>
      <right/>
      <top/>
      <bottom style="hair">
        <color indexed="8"/>
      </bottom>
    </border>
    <border>
      <left/>
      <right style="thin">
        <color indexed="8"/>
      </right>
      <top/>
      <bottom style="hair">
        <color indexed="8"/>
      </bottom>
    </border>
    <border>
      <left style="thin">
        <color indexed="8"/>
      </left>
      <right/>
      <top style="hair">
        <color indexed="8"/>
      </top>
      <bottom/>
    </border>
    <border>
      <left/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/>
      <right style="hair">
        <color indexed="8"/>
      </right>
      <top/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/>
    </border>
    <border>
      <left/>
      <right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>
        <color indexed="63"/>
      </left>
      <right style="thin"/>
      <top style="medium"/>
      <bottom/>
    </border>
    <border>
      <left style="thin"/>
      <right style="medium"/>
      <top style="medium"/>
      <bottom>
        <color indexed="63"/>
      </bottom>
    </border>
    <border>
      <left style="medium"/>
      <right style="thin"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thin"/>
      <right/>
      <top/>
      <bottom/>
    </border>
  </borders>
  <cellStyleXfs count="70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4" borderId="0" applyNumberFormat="0" applyBorder="0" applyAlignment="0" applyProtection="0"/>
    <xf numFmtId="0" fontId="23" fillId="6" borderId="0" applyNumberFormat="0" applyBorder="0" applyAlignment="0" applyProtection="0"/>
    <xf numFmtId="0" fontId="23" fillId="3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6" borderId="0" applyNumberFormat="0" applyBorder="0" applyAlignment="0" applyProtection="0"/>
    <xf numFmtId="0" fontId="23" fillId="4" borderId="0" applyNumberFormat="0" applyBorder="0" applyAlignment="0" applyProtection="0"/>
    <xf numFmtId="0" fontId="24" fillId="6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8" borderId="0" applyNumberFormat="0" applyBorder="0" applyAlignment="0" applyProtection="0"/>
    <xf numFmtId="0" fontId="24" fillId="6" borderId="0" applyNumberFormat="0" applyBorder="0" applyAlignment="0" applyProtection="0"/>
    <xf numFmtId="0" fontId="24" fillId="3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11" borderId="0" applyNumberFormat="0" applyBorder="0" applyAlignment="0" applyProtection="0"/>
    <xf numFmtId="0" fontId="29" fillId="1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0" applyNumberFormat="0" applyBorder="0" applyAlignment="0" applyProtection="0"/>
    <xf numFmtId="0" fontId="7" fillId="0" borderId="0">
      <alignment/>
      <protection/>
    </xf>
    <xf numFmtId="0" fontId="3" fillId="0" borderId="0">
      <alignment/>
      <protection/>
    </xf>
    <xf numFmtId="0" fontId="7" fillId="0" borderId="0">
      <alignment/>
      <protection/>
    </xf>
    <xf numFmtId="0" fontId="7" fillId="0" borderId="0" applyBorder="0">
      <alignment/>
      <protection/>
    </xf>
    <xf numFmtId="0" fontId="7" fillId="0" borderId="0">
      <alignment/>
      <protection/>
    </xf>
    <xf numFmtId="0" fontId="26" fillId="0" borderId="0" applyBorder="0">
      <alignment/>
      <protection/>
    </xf>
    <xf numFmtId="0" fontId="7" fillId="0" borderId="0">
      <alignment/>
      <protection/>
    </xf>
    <xf numFmtId="0" fontId="26" fillId="4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6" borderId="0" applyNumberFormat="0" applyBorder="0" applyAlignment="0" applyProtection="0"/>
    <xf numFmtId="0" fontId="35" fillId="0" borderId="0" applyNumberFormat="0" applyFill="0" applyBorder="0" applyAlignment="0" applyProtection="0"/>
    <xf numFmtId="0" fontId="38" fillId="7" borderId="8" applyNumberFormat="0" applyAlignment="0" applyProtection="0"/>
    <xf numFmtId="0" fontId="39" fillId="13" borderId="8" applyNumberFormat="0" applyAlignment="0" applyProtection="0"/>
    <xf numFmtId="0" fontId="40" fillId="13" borderId="9" applyNumberFormat="0" applyAlignment="0" applyProtection="0"/>
    <xf numFmtId="0" fontId="41" fillId="0" borderId="0" applyNumberFormat="0" applyFill="0" applyBorder="0" applyAlignment="0" applyProtection="0"/>
    <xf numFmtId="0" fontId="24" fillId="14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</cellStyleXfs>
  <cellXfs count="378">
    <xf numFmtId="0" fontId="0" fillId="0" borderId="0" xfId="0" applyAlignment="1">
      <alignment vertical="top"/>
    </xf>
    <xf numFmtId="0" fontId="0" fillId="0" borderId="0" xfId="0" applyFont="1" applyAlignment="1" applyProtection="1">
      <alignment horizontal="left" vertical="top"/>
      <protection/>
    </xf>
    <xf numFmtId="0" fontId="0" fillId="0" borderId="0" xfId="0" applyAlignment="1" applyProtection="1">
      <alignment horizontal="left" vertical="top"/>
      <protection/>
    </xf>
    <xf numFmtId="0" fontId="0" fillId="0" borderId="10" xfId="0" applyFont="1" applyBorder="1" applyAlignment="1" applyProtection="1">
      <alignment horizontal="left"/>
      <protection/>
    </xf>
    <xf numFmtId="0" fontId="0" fillId="0" borderId="11" xfId="0" applyFont="1" applyBorder="1" applyAlignment="1" applyProtection="1">
      <alignment horizontal="left"/>
      <protection/>
    </xf>
    <xf numFmtId="0" fontId="0" fillId="0" borderId="12" xfId="0" applyFont="1" applyBorder="1" applyAlignment="1" applyProtection="1">
      <alignment horizontal="left"/>
      <protection/>
    </xf>
    <xf numFmtId="0" fontId="1" fillId="0" borderId="11" xfId="0" applyFont="1" applyBorder="1" applyAlignment="1" applyProtection="1">
      <alignment horizontal="left"/>
      <protection/>
    </xf>
    <xf numFmtId="0" fontId="0" fillId="0" borderId="13" xfId="0" applyFont="1" applyBorder="1" applyAlignment="1" applyProtection="1">
      <alignment horizontal="left"/>
      <protection/>
    </xf>
    <xf numFmtId="0" fontId="0" fillId="0" borderId="14" xfId="0" applyFont="1" applyBorder="1" applyAlignment="1" applyProtection="1">
      <alignment horizontal="left"/>
      <protection/>
    </xf>
    <xf numFmtId="0" fontId="0" fillId="0" borderId="15" xfId="0" applyFont="1" applyBorder="1" applyAlignment="1" applyProtection="1">
      <alignment horizontal="left"/>
      <protection/>
    </xf>
    <xf numFmtId="0" fontId="2" fillId="0" borderId="10" xfId="0" applyFont="1" applyBorder="1" applyAlignment="1" applyProtection="1">
      <alignment horizontal="left" vertical="center"/>
      <protection/>
    </xf>
    <xf numFmtId="0" fontId="2" fillId="0" borderId="11" xfId="0" applyFont="1" applyBorder="1" applyAlignment="1" applyProtection="1">
      <alignment horizontal="left" vertical="center"/>
      <protection/>
    </xf>
    <xf numFmtId="0" fontId="2" fillId="0" borderId="12" xfId="0" applyFont="1" applyBorder="1" applyAlignment="1" applyProtection="1">
      <alignment horizontal="left" vertical="center"/>
      <protection/>
    </xf>
    <xf numFmtId="0" fontId="2" fillId="0" borderId="16" xfId="0" applyFont="1" applyBorder="1" applyAlignment="1" applyProtection="1">
      <alignment horizontal="left" vertical="center"/>
      <protection/>
    </xf>
    <xf numFmtId="0" fontId="2" fillId="0" borderId="0" xfId="0" applyFont="1" applyAlignment="1" applyProtection="1">
      <alignment horizontal="left" vertical="center"/>
      <protection/>
    </xf>
    <xf numFmtId="0" fontId="3" fillId="0" borderId="17" xfId="0" applyFont="1" applyBorder="1" applyAlignment="1" applyProtection="1">
      <alignment horizontal="left" vertical="center"/>
      <protection/>
    </xf>
    <xf numFmtId="164" fontId="3" fillId="0" borderId="18" xfId="0" applyNumberFormat="1" applyFont="1" applyBorder="1" applyAlignment="1" applyProtection="1">
      <alignment horizontal="right" vertical="center"/>
      <protection/>
    </xf>
    <xf numFmtId="0" fontId="2" fillId="0" borderId="19" xfId="0" applyFont="1" applyBorder="1" applyAlignment="1" applyProtection="1">
      <alignment horizontal="left" vertical="center"/>
      <protection/>
    </xf>
    <xf numFmtId="0" fontId="2" fillId="0" borderId="20" xfId="0" applyFont="1" applyBorder="1" applyAlignment="1" applyProtection="1">
      <alignment horizontal="left" vertical="center"/>
      <protection/>
    </xf>
    <xf numFmtId="0" fontId="3" fillId="0" borderId="21" xfId="0" applyFont="1" applyBorder="1" applyAlignment="1" applyProtection="1">
      <alignment horizontal="left" vertical="center" wrapText="1"/>
      <protection/>
    </xf>
    <xf numFmtId="0" fontId="2" fillId="0" borderId="22" xfId="0" applyFont="1" applyBorder="1" applyAlignment="1" applyProtection="1">
      <alignment horizontal="left" vertical="center"/>
      <protection/>
    </xf>
    <xf numFmtId="164" fontId="3" fillId="0" borderId="21" xfId="0" applyNumberFormat="1" applyFont="1" applyBorder="1" applyAlignment="1" applyProtection="1">
      <alignment horizontal="right" vertical="center"/>
      <protection/>
    </xf>
    <xf numFmtId="164" fontId="3" fillId="0" borderId="0" xfId="0" applyNumberFormat="1" applyFont="1" applyAlignment="1" applyProtection="1">
      <alignment horizontal="right" vertical="center"/>
      <protection/>
    </xf>
    <xf numFmtId="0" fontId="3" fillId="0" borderId="21" xfId="0" applyFont="1" applyBorder="1" applyAlignment="1" applyProtection="1">
      <alignment horizontal="left" vertical="top" wrapText="1"/>
      <protection/>
    </xf>
    <xf numFmtId="0" fontId="3" fillId="0" borderId="21" xfId="0" applyFont="1" applyBorder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top" wrapText="1"/>
      <protection/>
    </xf>
    <xf numFmtId="0" fontId="3" fillId="0" borderId="0" xfId="0" applyFont="1" applyAlignment="1" applyProtection="1">
      <alignment horizontal="left" vertical="top"/>
      <protection/>
    </xf>
    <xf numFmtId="0" fontId="2" fillId="0" borderId="18" xfId="0" applyFont="1" applyBorder="1" applyAlignment="1" applyProtection="1">
      <alignment horizontal="left" vertical="center"/>
      <protection/>
    </xf>
    <xf numFmtId="0" fontId="3" fillId="0" borderId="23" xfId="0" applyFont="1" applyBorder="1" applyAlignment="1" applyProtection="1">
      <alignment horizontal="left" vertical="center"/>
      <protection/>
    </xf>
    <xf numFmtId="0" fontId="3" fillId="0" borderId="24" xfId="0" applyFont="1" applyBorder="1" applyAlignment="1" applyProtection="1">
      <alignment horizontal="left" vertical="center"/>
      <protection/>
    </xf>
    <xf numFmtId="164" fontId="3" fillId="0" borderId="25" xfId="0" applyNumberFormat="1" applyFont="1" applyBorder="1" applyAlignment="1" applyProtection="1">
      <alignment horizontal="right" vertical="center"/>
      <protection/>
    </xf>
    <xf numFmtId="0" fontId="2" fillId="0" borderId="26" xfId="0" applyFont="1" applyBorder="1" applyAlignment="1" applyProtection="1">
      <alignment horizontal="left" vertical="center"/>
      <protection/>
    </xf>
    <xf numFmtId="0" fontId="3" fillId="0" borderId="27" xfId="0" applyFont="1" applyBorder="1" applyAlignment="1" applyProtection="1">
      <alignment horizontal="left" vertical="center"/>
      <protection/>
    </xf>
    <xf numFmtId="0" fontId="2" fillId="0" borderId="28" xfId="0" applyFont="1" applyBorder="1" applyAlignment="1" applyProtection="1">
      <alignment horizontal="left" vertical="center"/>
      <protection/>
    </xf>
    <xf numFmtId="0" fontId="2" fillId="0" borderId="29" xfId="0" applyFont="1" applyBorder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2" fillId="0" borderId="25" xfId="0" applyFont="1" applyBorder="1" applyAlignment="1" applyProtection="1">
      <alignment horizontal="left" vertical="center"/>
      <protection/>
    </xf>
    <xf numFmtId="164" fontId="3" fillId="0" borderId="26" xfId="0" applyNumberFormat="1" applyFont="1" applyBorder="1" applyAlignment="1" applyProtection="1">
      <alignment horizontal="right" vertical="center"/>
      <protection/>
    </xf>
    <xf numFmtId="49" fontId="3" fillId="0" borderId="23" xfId="0" applyNumberFormat="1" applyFont="1" applyBorder="1" applyAlignment="1" applyProtection="1">
      <alignment horizontal="left" vertical="center"/>
      <protection/>
    </xf>
    <xf numFmtId="0" fontId="5" fillId="0" borderId="0" xfId="0" applyFont="1" applyAlignment="1" applyProtection="1">
      <alignment horizontal="left" vertical="center"/>
      <protection/>
    </xf>
    <xf numFmtId="0" fontId="2" fillId="0" borderId="13" xfId="0" applyFont="1" applyBorder="1" applyAlignment="1" applyProtection="1">
      <alignment horizontal="left" vertical="center"/>
      <protection/>
    </xf>
    <xf numFmtId="0" fontId="2" fillId="0" borderId="14" xfId="0" applyFont="1" applyBorder="1" applyAlignment="1" applyProtection="1">
      <alignment horizontal="left" vertical="center"/>
      <protection/>
    </xf>
    <xf numFmtId="0" fontId="2" fillId="0" borderId="15" xfId="0" applyFont="1" applyBorder="1" applyAlignment="1" applyProtection="1">
      <alignment horizontal="left" vertical="center"/>
      <protection/>
    </xf>
    <xf numFmtId="0" fontId="2" fillId="0" borderId="30" xfId="0" applyFont="1" applyBorder="1" applyAlignment="1" applyProtection="1">
      <alignment horizontal="left" vertical="center"/>
      <protection/>
    </xf>
    <xf numFmtId="0" fontId="2" fillId="0" borderId="31" xfId="0" applyFont="1" applyBorder="1" applyAlignment="1" applyProtection="1">
      <alignment horizontal="left" vertical="center"/>
      <protection/>
    </xf>
    <xf numFmtId="0" fontId="6" fillId="0" borderId="31" xfId="0" applyFont="1" applyBorder="1" applyAlignment="1" applyProtection="1">
      <alignment horizontal="left" vertical="center"/>
      <protection/>
    </xf>
    <xf numFmtId="0" fontId="2" fillId="0" borderId="32" xfId="0" applyFont="1" applyBorder="1" applyAlignment="1" applyProtection="1">
      <alignment horizontal="left" vertical="center"/>
      <protection/>
    </xf>
    <xf numFmtId="0" fontId="2" fillId="0" borderId="33" xfId="0" applyFont="1" applyBorder="1" applyAlignment="1" applyProtection="1">
      <alignment horizontal="left" vertical="center"/>
      <protection/>
    </xf>
    <xf numFmtId="0" fontId="2" fillId="0" borderId="34" xfId="0" applyFont="1" applyBorder="1" applyAlignment="1" applyProtection="1">
      <alignment horizontal="left" vertical="center"/>
      <protection/>
    </xf>
    <xf numFmtId="0" fontId="2" fillId="0" borderId="35" xfId="0" applyFont="1" applyBorder="1" applyAlignment="1" applyProtection="1">
      <alignment horizontal="left" vertical="center"/>
      <protection/>
    </xf>
    <xf numFmtId="0" fontId="2" fillId="0" borderId="36" xfId="0" applyFont="1" applyBorder="1" applyAlignment="1" applyProtection="1">
      <alignment horizontal="left" vertical="center"/>
      <protection/>
    </xf>
    <xf numFmtId="0" fontId="2" fillId="0" borderId="37" xfId="0" applyFont="1" applyBorder="1" applyAlignment="1" applyProtection="1">
      <alignment horizontal="left" vertical="center"/>
      <protection/>
    </xf>
    <xf numFmtId="165" fontId="0" fillId="0" borderId="38" xfId="0" applyNumberFormat="1" applyFont="1" applyBorder="1" applyAlignment="1" applyProtection="1">
      <alignment horizontal="right" vertical="center"/>
      <protection/>
    </xf>
    <xf numFmtId="165" fontId="0" fillId="0" borderId="39" xfId="0" applyNumberFormat="1" applyFont="1" applyBorder="1" applyAlignment="1" applyProtection="1">
      <alignment horizontal="right" vertical="center"/>
      <protection/>
    </xf>
    <xf numFmtId="165" fontId="7" fillId="0" borderId="40" xfId="0" applyNumberFormat="1" applyFont="1" applyBorder="1" applyAlignment="1" applyProtection="1">
      <alignment horizontal="right" vertical="center"/>
      <protection/>
    </xf>
    <xf numFmtId="166" fontId="7" fillId="0" borderId="41" xfId="0" applyNumberFormat="1" applyFont="1" applyBorder="1" applyAlignment="1" applyProtection="1">
      <alignment horizontal="right" vertical="center"/>
      <protection/>
    </xf>
    <xf numFmtId="165" fontId="0" fillId="0" borderId="40" xfId="0" applyNumberFormat="1" applyFont="1" applyBorder="1" applyAlignment="1" applyProtection="1">
      <alignment horizontal="right" vertical="center"/>
      <protection/>
    </xf>
    <xf numFmtId="165" fontId="0" fillId="0" borderId="41" xfId="0" applyNumberFormat="1" applyFont="1" applyBorder="1" applyAlignment="1" applyProtection="1">
      <alignment horizontal="right" vertical="center"/>
      <protection/>
    </xf>
    <xf numFmtId="165" fontId="7" fillId="0" borderId="39" xfId="0" applyNumberFormat="1" applyFont="1" applyBorder="1" applyAlignment="1" applyProtection="1">
      <alignment horizontal="right" vertical="center"/>
      <protection/>
    </xf>
    <xf numFmtId="166" fontId="7" fillId="0" borderId="39" xfId="0" applyNumberFormat="1" applyFont="1" applyBorder="1" applyAlignment="1" applyProtection="1">
      <alignment horizontal="right" vertical="center"/>
      <protection/>
    </xf>
    <xf numFmtId="165" fontId="0" fillId="0" borderId="42" xfId="0" applyNumberFormat="1" applyFont="1" applyBorder="1" applyAlignment="1" applyProtection="1">
      <alignment horizontal="right" vertical="center"/>
      <protection/>
    </xf>
    <xf numFmtId="0" fontId="6" fillId="0" borderId="31" xfId="0" applyFont="1" applyBorder="1" applyAlignment="1" applyProtection="1">
      <alignment horizontal="left" vertical="center" wrapText="1"/>
      <protection/>
    </xf>
    <xf numFmtId="0" fontId="8" fillId="0" borderId="33" xfId="0" applyFont="1" applyBorder="1" applyAlignment="1" applyProtection="1">
      <alignment horizontal="left" vertical="center"/>
      <protection/>
    </xf>
    <xf numFmtId="0" fontId="8" fillId="0" borderId="35" xfId="0" applyFont="1" applyBorder="1" applyAlignment="1" applyProtection="1">
      <alignment horizontal="left" vertical="center"/>
      <protection/>
    </xf>
    <xf numFmtId="0" fontId="6" fillId="0" borderId="36" xfId="0" applyFont="1" applyBorder="1" applyAlignment="1" applyProtection="1">
      <alignment horizontal="left" vertical="center"/>
      <protection/>
    </xf>
    <xf numFmtId="0" fontId="6" fillId="0" borderId="34" xfId="0" applyFont="1" applyBorder="1" applyAlignment="1" applyProtection="1">
      <alignment horizontal="left" vertical="center"/>
      <protection/>
    </xf>
    <xf numFmtId="0" fontId="6" fillId="0" borderId="37" xfId="0" applyFont="1" applyBorder="1" applyAlignment="1" applyProtection="1">
      <alignment horizontal="left" vertical="center"/>
      <protection/>
    </xf>
    <xf numFmtId="0" fontId="6" fillId="0" borderId="35" xfId="0" applyFont="1" applyBorder="1" applyAlignment="1" applyProtection="1">
      <alignment horizontal="left" vertical="center"/>
      <protection/>
    </xf>
    <xf numFmtId="164" fontId="2" fillId="0" borderId="43" xfId="0" applyNumberFormat="1" applyFont="1" applyBorder="1" applyAlignment="1" applyProtection="1">
      <alignment horizontal="center" vertical="center"/>
      <protection/>
    </xf>
    <xf numFmtId="0" fontId="9" fillId="0" borderId="17" xfId="0" applyFont="1" applyBorder="1" applyAlignment="1" applyProtection="1">
      <alignment horizontal="left" vertical="center"/>
      <protection/>
    </xf>
    <xf numFmtId="0" fontId="2" fillId="0" borderId="23" xfId="0" applyFont="1" applyBorder="1" applyAlignment="1" applyProtection="1">
      <alignment horizontal="left" vertical="center"/>
      <protection/>
    </xf>
    <xf numFmtId="166" fontId="7" fillId="0" borderId="24" xfId="0" applyNumberFormat="1" applyFont="1" applyBorder="1" applyAlignment="1" applyProtection="1">
      <alignment horizontal="right" vertical="center"/>
      <protection/>
    </xf>
    <xf numFmtId="0" fontId="2" fillId="0" borderId="44" xfId="0" applyFont="1" applyBorder="1" applyAlignment="1" applyProtection="1">
      <alignment horizontal="left" vertical="center"/>
      <protection/>
    </xf>
    <xf numFmtId="0" fontId="2" fillId="0" borderId="24" xfId="0" applyFont="1" applyBorder="1" applyAlignment="1" applyProtection="1">
      <alignment horizontal="left" vertical="center"/>
      <protection/>
    </xf>
    <xf numFmtId="166" fontId="0" fillId="0" borderId="24" xfId="0" applyNumberFormat="1" applyFont="1" applyBorder="1" applyAlignment="1" applyProtection="1">
      <alignment horizontal="right" vertical="center"/>
      <protection/>
    </xf>
    <xf numFmtId="165" fontId="0" fillId="0" borderId="25" xfId="0" applyNumberFormat="1" applyFont="1" applyBorder="1" applyAlignment="1" applyProtection="1">
      <alignment horizontal="right" vertical="center"/>
      <protection/>
    </xf>
    <xf numFmtId="0" fontId="10" fillId="0" borderId="25" xfId="0" applyFont="1" applyBorder="1" applyAlignment="1" applyProtection="1">
      <alignment horizontal="right" vertical="center"/>
      <protection/>
    </xf>
    <xf numFmtId="0" fontId="10" fillId="0" borderId="26" xfId="0" applyFont="1" applyBorder="1" applyAlignment="1" applyProtection="1">
      <alignment horizontal="left" vertical="center"/>
      <protection/>
    </xf>
    <xf numFmtId="0" fontId="2" fillId="0" borderId="27" xfId="0" applyFont="1" applyBorder="1" applyAlignment="1" applyProtection="1">
      <alignment horizontal="left" vertical="center"/>
      <protection/>
    </xf>
    <xf numFmtId="164" fontId="2" fillId="0" borderId="45" xfId="0" applyNumberFormat="1" applyFont="1" applyBorder="1" applyAlignment="1" applyProtection="1">
      <alignment horizontal="center" vertical="center"/>
      <protection/>
    </xf>
    <xf numFmtId="165" fontId="0" fillId="0" borderId="24" xfId="0" applyNumberFormat="1" applyFont="1" applyBorder="1" applyAlignment="1" applyProtection="1">
      <alignment horizontal="right" vertical="center"/>
      <protection/>
    </xf>
    <xf numFmtId="0" fontId="9" fillId="0" borderId="24" xfId="0" applyFont="1" applyBorder="1" applyAlignment="1" applyProtection="1">
      <alignment horizontal="left" vertical="center"/>
      <protection/>
    </xf>
    <xf numFmtId="166" fontId="7" fillId="0" borderId="30" xfId="0" applyNumberFormat="1" applyFont="1" applyBorder="1" applyAlignment="1" applyProtection="1">
      <alignment horizontal="right" vertical="center"/>
      <protection/>
    </xf>
    <xf numFmtId="166" fontId="0" fillId="0" borderId="30" xfId="0" applyNumberFormat="1" applyFont="1" applyBorder="1" applyAlignment="1" applyProtection="1">
      <alignment horizontal="right" vertical="center"/>
      <protection/>
    </xf>
    <xf numFmtId="165" fontId="0" fillId="0" borderId="32" xfId="0" applyNumberFormat="1" applyFont="1" applyBorder="1" applyAlignment="1" applyProtection="1">
      <alignment horizontal="right" vertical="center"/>
      <protection/>
    </xf>
    <xf numFmtId="0" fontId="2" fillId="0" borderId="46" xfId="0" applyFont="1" applyBorder="1" applyAlignment="1" applyProtection="1">
      <alignment horizontal="left" vertical="center"/>
      <protection/>
    </xf>
    <xf numFmtId="164" fontId="2" fillId="0" borderId="47" xfId="0" applyNumberFormat="1" applyFont="1" applyBorder="1" applyAlignment="1" applyProtection="1">
      <alignment horizontal="center" vertical="center"/>
      <protection/>
    </xf>
    <xf numFmtId="0" fontId="2" fillId="0" borderId="41" xfId="0" applyFont="1" applyBorder="1" applyAlignment="1" applyProtection="1">
      <alignment horizontal="left" vertical="center"/>
      <protection/>
    </xf>
    <xf numFmtId="0" fontId="2" fillId="0" borderId="39" xfId="0" applyFont="1" applyBorder="1" applyAlignment="1" applyProtection="1">
      <alignment horizontal="left" vertical="center"/>
      <protection/>
    </xf>
    <xf numFmtId="0" fontId="2" fillId="0" borderId="40" xfId="0" applyFont="1" applyBorder="1" applyAlignment="1" applyProtection="1">
      <alignment horizontal="left" vertical="center"/>
      <protection/>
    </xf>
    <xf numFmtId="166" fontId="7" fillId="0" borderId="48" xfId="0" applyNumberFormat="1" applyFont="1" applyBorder="1" applyAlignment="1" applyProtection="1">
      <alignment horizontal="right" vertical="center"/>
      <protection/>
    </xf>
    <xf numFmtId="166" fontId="7" fillId="0" borderId="31" xfId="0" applyNumberFormat="1" applyFont="1" applyBorder="1" applyAlignment="1" applyProtection="1">
      <alignment horizontal="right" vertical="center"/>
      <protection/>
    </xf>
    <xf numFmtId="165" fontId="11" fillId="0" borderId="14" xfId="0" applyNumberFormat="1" applyFont="1" applyBorder="1" applyAlignment="1" applyProtection="1">
      <alignment horizontal="right" vertical="center"/>
      <protection/>
    </xf>
    <xf numFmtId="0" fontId="6" fillId="0" borderId="10" xfId="0" applyFont="1" applyBorder="1" applyAlignment="1" applyProtection="1">
      <alignment horizontal="left" vertical="top"/>
      <protection/>
    </xf>
    <xf numFmtId="0" fontId="2" fillId="0" borderId="49" xfId="0" applyFont="1" applyBorder="1" applyAlignment="1" applyProtection="1">
      <alignment horizontal="left" vertical="center"/>
      <protection/>
    </xf>
    <xf numFmtId="0" fontId="2" fillId="0" borderId="50" xfId="0" applyFont="1" applyBorder="1" applyAlignment="1" applyProtection="1">
      <alignment horizontal="left" vertical="center"/>
      <protection/>
    </xf>
    <xf numFmtId="0" fontId="2" fillId="0" borderId="21" xfId="0" applyFont="1" applyBorder="1" applyAlignment="1" applyProtection="1">
      <alignment horizontal="left" vertical="center"/>
      <protection/>
    </xf>
    <xf numFmtId="167" fontId="12" fillId="0" borderId="32" xfId="0" applyNumberFormat="1" applyFont="1" applyBorder="1" applyAlignment="1" applyProtection="1">
      <alignment horizontal="right" vertical="center"/>
      <protection/>
    </xf>
    <xf numFmtId="0" fontId="2" fillId="0" borderId="51" xfId="0" applyFont="1" applyBorder="1" applyAlignment="1" applyProtection="1">
      <alignment horizontal="left"/>
      <protection/>
    </xf>
    <xf numFmtId="0" fontId="2" fillId="0" borderId="27" xfId="0" applyFont="1" applyBorder="1" applyAlignment="1" applyProtection="1">
      <alignment horizontal="left"/>
      <protection/>
    </xf>
    <xf numFmtId="165" fontId="3" fillId="0" borderId="27" xfId="0" applyNumberFormat="1" applyFont="1" applyBorder="1" applyAlignment="1" applyProtection="1">
      <alignment horizontal="right" vertical="center"/>
      <protection/>
    </xf>
    <xf numFmtId="166" fontId="3" fillId="0" borderId="24" xfId="0" applyNumberFormat="1" applyFont="1" applyBorder="1" applyAlignment="1" applyProtection="1">
      <alignment horizontal="right" vertical="center"/>
      <protection/>
    </xf>
    <xf numFmtId="166" fontId="7" fillId="0" borderId="27" xfId="0" applyNumberFormat="1" applyFont="1" applyBorder="1" applyAlignment="1" applyProtection="1">
      <alignment horizontal="right" vertical="center"/>
      <protection/>
    </xf>
    <xf numFmtId="167" fontId="12" fillId="0" borderId="52" xfId="0" applyNumberFormat="1" applyFont="1" applyBorder="1" applyAlignment="1" applyProtection="1">
      <alignment horizontal="right" vertical="center"/>
      <protection/>
    </xf>
    <xf numFmtId="0" fontId="6" fillId="0" borderId="53" xfId="0" applyFont="1" applyBorder="1" applyAlignment="1" applyProtection="1">
      <alignment horizontal="left" vertical="top"/>
      <protection/>
    </xf>
    <xf numFmtId="0" fontId="2" fillId="0" borderId="17" xfId="0" applyFont="1" applyBorder="1" applyAlignment="1" applyProtection="1">
      <alignment horizontal="left" vertical="center"/>
      <protection/>
    </xf>
    <xf numFmtId="165" fontId="3" fillId="0" borderId="24" xfId="0" applyNumberFormat="1" applyFont="1" applyBorder="1" applyAlignment="1" applyProtection="1">
      <alignment horizontal="right" vertical="center"/>
      <protection/>
    </xf>
    <xf numFmtId="167" fontId="12" fillId="0" borderId="44" xfId="0" applyNumberFormat="1" applyFont="1" applyBorder="1" applyAlignment="1" applyProtection="1">
      <alignment horizontal="right" vertical="center"/>
      <protection/>
    </xf>
    <xf numFmtId="0" fontId="6" fillId="0" borderId="41" xfId="0" applyFont="1" applyBorder="1" applyAlignment="1" applyProtection="1">
      <alignment horizontal="left" vertical="center"/>
      <protection/>
    </xf>
    <xf numFmtId="0" fontId="2" fillId="0" borderId="54" xfId="0" applyFont="1" applyBorder="1" applyAlignment="1" applyProtection="1">
      <alignment horizontal="left" vertical="center"/>
      <protection/>
    </xf>
    <xf numFmtId="166" fontId="13" fillId="0" borderId="55" xfId="0" applyNumberFormat="1" applyFont="1" applyBorder="1" applyAlignment="1" applyProtection="1">
      <alignment horizontal="right" vertical="center"/>
      <protection/>
    </xf>
    <xf numFmtId="0" fontId="2" fillId="0" borderId="56" xfId="0" applyFont="1" applyBorder="1" applyAlignment="1" applyProtection="1">
      <alignment horizontal="left" vertical="center"/>
      <protection/>
    </xf>
    <xf numFmtId="0" fontId="0" fillId="0" borderId="34" xfId="0" applyFont="1" applyBorder="1" applyAlignment="1" applyProtection="1">
      <alignment horizontal="left" vertical="center"/>
      <protection/>
    </xf>
    <xf numFmtId="0" fontId="2" fillId="0" borderId="13" xfId="0" applyFont="1" applyBorder="1" applyAlignment="1" applyProtection="1">
      <alignment horizontal="left"/>
      <protection/>
    </xf>
    <xf numFmtId="0" fontId="2" fillId="0" borderId="57" xfId="0" applyFont="1" applyBorder="1" applyAlignment="1" applyProtection="1">
      <alignment horizontal="left" vertical="center"/>
      <protection/>
    </xf>
    <xf numFmtId="0" fontId="2" fillId="0" borderId="48" xfId="0" applyFont="1" applyBorder="1" applyAlignment="1" applyProtection="1">
      <alignment horizontal="left"/>
      <protection/>
    </xf>
    <xf numFmtId="0" fontId="2" fillId="0" borderId="42" xfId="0" applyFont="1" applyBorder="1" applyAlignment="1" applyProtection="1">
      <alignment horizontal="left" vertical="center"/>
      <protection/>
    </xf>
    <xf numFmtId="0" fontId="14" fillId="4" borderId="0" xfId="0" applyFont="1" applyFill="1" applyAlignment="1" applyProtection="1">
      <alignment horizontal="left"/>
      <protection/>
    </xf>
    <xf numFmtId="0" fontId="5" fillId="4" borderId="0" xfId="0" applyFont="1" applyFill="1" applyAlignment="1" applyProtection="1">
      <alignment horizontal="left"/>
      <protection/>
    </xf>
    <xf numFmtId="0" fontId="15" fillId="4" borderId="0" xfId="0" applyFont="1" applyFill="1" applyAlignment="1" applyProtection="1">
      <alignment horizontal="left" vertical="center"/>
      <protection/>
    </xf>
    <xf numFmtId="0" fontId="3" fillId="4" borderId="0" xfId="0" applyFont="1" applyFill="1" applyAlignment="1" applyProtection="1">
      <alignment horizontal="left" vertical="center"/>
      <protection/>
    </xf>
    <xf numFmtId="0" fontId="5" fillId="4" borderId="0" xfId="0" applyFont="1" applyFill="1" applyAlignment="1" applyProtection="1">
      <alignment horizontal="left" vertical="center"/>
      <protection/>
    </xf>
    <xf numFmtId="0" fontId="3" fillId="4" borderId="0" xfId="0" applyFont="1" applyFill="1" applyAlignment="1" applyProtection="1">
      <alignment horizontal="center" vertical="center"/>
      <protection/>
    </xf>
    <xf numFmtId="0" fontId="0" fillId="4" borderId="0" xfId="0" applyFont="1" applyFill="1" applyAlignment="1" applyProtection="1">
      <alignment horizontal="left" vertical="center"/>
      <protection/>
    </xf>
    <xf numFmtId="0" fontId="3" fillId="18" borderId="58" xfId="0" applyFont="1" applyFill="1" applyBorder="1" applyAlignment="1" applyProtection="1">
      <alignment horizontal="center" vertical="center" wrapText="1"/>
      <protection/>
    </xf>
    <xf numFmtId="0" fontId="3" fillId="18" borderId="59" xfId="0" applyFont="1" applyFill="1" applyBorder="1" applyAlignment="1" applyProtection="1">
      <alignment horizontal="center" vertical="center" wrapText="1"/>
      <protection/>
    </xf>
    <xf numFmtId="0" fontId="3" fillId="18" borderId="60" xfId="0" applyFont="1" applyFill="1" applyBorder="1" applyAlignment="1" applyProtection="1">
      <alignment horizontal="center" vertical="center" wrapText="1"/>
      <protection/>
    </xf>
    <xf numFmtId="0" fontId="3" fillId="18" borderId="35" xfId="0" applyFont="1" applyFill="1" applyBorder="1" applyAlignment="1" applyProtection="1">
      <alignment horizontal="center" vertical="center" wrapText="1"/>
      <protection/>
    </xf>
    <xf numFmtId="164" fontId="3" fillId="18" borderId="47" xfId="0" applyNumberFormat="1" applyFont="1" applyFill="1" applyBorder="1" applyAlignment="1" applyProtection="1">
      <alignment horizontal="center" vertical="center"/>
      <protection/>
    </xf>
    <xf numFmtId="164" fontId="3" fillId="18" borderId="61" xfId="0" applyNumberFormat="1" applyFont="1" applyFill="1" applyBorder="1" applyAlignment="1" applyProtection="1">
      <alignment horizontal="center" vertical="center"/>
      <protection/>
    </xf>
    <xf numFmtId="164" fontId="3" fillId="18" borderId="62" xfId="0" applyNumberFormat="1" applyFont="1" applyFill="1" applyBorder="1" applyAlignment="1" applyProtection="1">
      <alignment horizontal="center" vertical="center"/>
      <protection/>
    </xf>
    <xf numFmtId="164" fontId="3" fillId="18" borderId="40" xfId="0" applyNumberFormat="1" applyFont="1" applyFill="1" applyBorder="1" applyAlignment="1" applyProtection="1">
      <alignment horizontal="center" vertical="center"/>
      <protection/>
    </xf>
    <xf numFmtId="0" fontId="0" fillId="4" borderId="30" xfId="0" applyFont="1" applyFill="1" applyBorder="1" applyAlignment="1" applyProtection="1">
      <alignment horizontal="left"/>
      <protection/>
    </xf>
    <xf numFmtId="0" fontId="0" fillId="4" borderId="31" xfId="0" applyFont="1" applyFill="1" applyBorder="1" applyAlignment="1" applyProtection="1">
      <alignment horizontal="left"/>
      <protection/>
    </xf>
    <xf numFmtId="0" fontId="0" fillId="4" borderId="32" xfId="0" applyFont="1" applyFill="1" applyBorder="1" applyAlignment="1" applyProtection="1">
      <alignment horizontal="left"/>
      <protection/>
    </xf>
    <xf numFmtId="0" fontId="9" fillId="0" borderId="0" xfId="0" applyFont="1" applyAlignment="1" applyProtection="1">
      <alignment horizontal="left" vertical="center"/>
      <protection/>
    </xf>
    <xf numFmtId="0" fontId="16" fillId="0" borderId="0" xfId="0" applyFont="1" applyAlignment="1" applyProtection="1">
      <alignment horizontal="center" vertical="center"/>
      <protection/>
    </xf>
    <xf numFmtId="0" fontId="16" fillId="0" borderId="0" xfId="0" applyFont="1" applyAlignment="1" applyProtection="1">
      <alignment horizontal="left" vertical="center"/>
      <protection/>
    </xf>
    <xf numFmtId="166" fontId="16" fillId="0" borderId="0" xfId="0" applyNumberFormat="1" applyFont="1" applyAlignment="1" applyProtection="1">
      <alignment horizontal="right" vertical="center"/>
      <protection/>
    </xf>
    <xf numFmtId="168" fontId="16" fillId="0" borderId="0" xfId="0" applyNumberFormat="1" applyFont="1" applyAlignment="1" applyProtection="1">
      <alignment horizontal="right" vertical="center"/>
      <protection/>
    </xf>
    <xf numFmtId="0" fontId="17" fillId="0" borderId="0" xfId="0" applyFont="1" applyAlignment="1" applyProtection="1">
      <alignment horizontal="center" vertical="center"/>
      <protection/>
    </xf>
    <xf numFmtId="0" fontId="17" fillId="0" borderId="0" xfId="0" applyFont="1" applyAlignment="1" applyProtection="1">
      <alignment horizontal="left" vertical="center"/>
      <protection/>
    </xf>
    <xf numFmtId="166" fontId="17" fillId="0" borderId="0" xfId="0" applyNumberFormat="1" applyFont="1" applyAlignment="1" applyProtection="1">
      <alignment horizontal="right" vertical="center"/>
      <protection/>
    </xf>
    <xf numFmtId="168" fontId="17" fillId="0" borderId="0" xfId="0" applyNumberFormat="1" applyFont="1" applyAlignment="1" applyProtection="1">
      <alignment horizontal="right" vertical="center"/>
      <protection/>
    </xf>
    <xf numFmtId="0" fontId="18" fillId="0" borderId="0" xfId="0" applyFont="1" applyAlignment="1" applyProtection="1">
      <alignment horizontal="center" vertical="center"/>
      <protection/>
    </xf>
    <xf numFmtId="0" fontId="18" fillId="0" borderId="0" xfId="0" applyFont="1" applyAlignment="1" applyProtection="1">
      <alignment horizontal="left" vertical="center"/>
      <protection/>
    </xf>
    <xf numFmtId="166" fontId="18" fillId="0" borderId="0" xfId="0" applyNumberFormat="1" applyFont="1" applyAlignment="1" applyProtection="1">
      <alignment horizontal="right" vertical="center"/>
      <protection/>
    </xf>
    <xf numFmtId="168" fontId="18" fillId="0" borderId="0" xfId="0" applyNumberFormat="1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left" vertical="center"/>
      <protection/>
    </xf>
    <xf numFmtId="0" fontId="20" fillId="0" borderId="0" xfId="0" applyFont="1" applyAlignment="1" applyProtection="1">
      <alignment horizontal="left" vertical="center"/>
      <protection/>
    </xf>
    <xf numFmtId="166" fontId="20" fillId="0" borderId="0" xfId="0" applyNumberFormat="1" applyFont="1" applyAlignment="1" applyProtection="1">
      <alignment horizontal="right" vertical="center"/>
      <protection/>
    </xf>
    <xf numFmtId="168" fontId="20" fillId="0" borderId="0" xfId="0" applyNumberFormat="1" applyFont="1" applyAlignment="1" applyProtection="1">
      <alignment horizontal="right" vertical="center"/>
      <protection/>
    </xf>
    <xf numFmtId="0" fontId="3" fillId="4" borderId="0" xfId="0" applyFont="1" applyFill="1" applyAlignment="1" applyProtection="1">
      <alignment horizontal="left"/>
      <protection/>
    </xf>
    <xf numFmtId="0" fontId="2" fillId="4" borderId="0" xfId="0" applyFont="1" applyFill="1" applyAlignment="1" applyProtection="1">
      <alignment horizontal="left"/>
      <protection/>
    </xf>
    <xf numFmtId="0" fontId="2" fillId="18" borderId="35" xfId="0" applyFont="1" applyFill="1" applyBorder="1" applyAlignment="1" applyProtection="1">
      <alignment horizontal="center" vertical="center" wrapText="1"/>
      <protection/>
    </xf>
    <xf numFmtId="0" fontId="2" fillId="18" borderId="36" xfId="0" applyFont="1" applyFill="1" applyBorder="1" applyAlignment="1" applyProtection="1">
      <alignment horizontal="center" vertical="center" wrapText="1"/>
      <protection/>
    </xf>
    <xf numFmtId="0" fontId="3" fillId="18" borderId="36" xfId="0" applyFont="1" applyFill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left"/>
      <protection/>
    </xf>
    <xf numFmtId="164" fontId="2" fillId="18" borderId="40" xfId="0" applyNumberFormat="1" applyFont="1" applyFill="1" applyBorder="1" applyAlignment="1" applyProtection="1">
      <alignment horizontal="center" vertical="center"/>
      <protection/>
    </xf>
    <xf numFmtId="164" fontId="2" fillId="18" borderId="41" xfId="0" applyNumberFormat="1" applyFont="1" applyFill="1" applyBorder="1" applyAlignment="1" applyProtection="1">
      <alignment horizontal="center" vertical="center"/>
      <protection/>
    </xf>
    <xf numFmtId="164" fontId="3" fillId="18" borderId="41" xfId="0" applyNumberFormat="1" applyFont="1" applyFill="1" applyBorder="1" applyAlignment="1" applyProtection="1">
      <alignment horizontal="center" vertical="center"/>
      <protection/>
    </xf>
    <xf numFmtId="0" fontId="2" fillId="4" borderId="20" xfId="0" applyFont="1" applyFill="1" applyBorder="1" applyAlignment="1" applyProtection="1">
      <alignment horizontal="left"/>
      <protection/>
    </xf>
    <xf numFmtId="0" fontId="16" fillId="0" borderId="11" xfId="0" applyFont="1" applyBorder="1" applyAlignment="1" applyProtection="1">
      <alignment horizontal="left" vertical="center"/>
      <protection/>
    </xf>
    <xf numFmtId="0" fontId="16" fillId="0" borderId="11" xfId="0" applyFont="1" applyBorder="1" applyAlignment="1" applyProtection="1">
      <alignment horizontal="center" vertical="center"/>
      <protection/>
    </xf>
    <xf numFmtId="166" fontId="16" fillId="0" borderId="11" xfId="0" applyNumberFormat="1" applyFont="1" applyBorder="1" applyAlignment="1" applyProtection="1">
      <alignment horizontal="right" vertical="center"/>
      <protection/>
    </xf>
    <xf numFmtId="168" fontId="16" fillId="0" borderId="11" xfId="0" applyNumberFormat="1" applyFont="1" applyBorder="1" applyAlignment="1" applyProtection="1">
      <alignment horizontal="right" vertical="center"/>
      <protection/>
    </xf>
    <xf numFmtId="0" fontId="2" fillId="0" borderId="0" xfId="0" applyFont="1" applyAlignment="1" applyProtection="1">
      <alignment horizontal="center" vertical="center"/>
      <protection/>
    </xf>
    <xf numFmtId="49" fontId="2" fillId="0" borderId="0" xfId="0" applyNumberFormat="1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 wrapText="1"/>
      <protection/>
    </xf>
    <xf numFmtId="168" fontId="2" fillId="0" borderId="0" xfId="0" applyNumberFormat="1" applyFont="1" applyAlignment="1" applyProtection="1">
      <alignment horizontal="right" vertical="center"/>
      <protection/>
    </xf>
    <xf numFmtId="166" fontId="2" fillId="0" borderId="0" xfId="0" applyNumberFormat="1" applyFont="1" applyAlignment="1" applyProtection="1">
      <alignment horizontal="right" vertical="center"/>
      <protection/>
    </xf>
    <xf numFmtId="169" fontId="2" fillId="0" borderId="0" xfId="0" applyNumberFormat="1" applyFont="1" applyAlignment="1" applyProtection="1">
      <alignment horizontal="right" vertical="center"/>
      <protection/>
    </xf>
    <xf numFmtId="170" fontId="2" fillId="0" borderId="0" xfId="0" applyNumberFormat="1" applyFont="1" applyAlignment="1" applyProtection="1">
      <alignment horizontal="right" vertical="center"/>
      <protection/>
    </xf>
    <xf numFmtId="165" fontId="2" fillId="0" borderId="0" xfId="0" applyNumberFormat="1" applyFont="1" applyAlignment="1" applyProtection="1">
      <alignment horizontal="right" vertical="center"/>
      <protection/>
    </xf>
    <xf numFmtId="0" fontId="21" fillId="0" borderId="0" xfId="0" applyFont="1" applyAlignment="1" applyProtection="1">
      <alignment horizontal="left" vertical="center"/>
      <protection/>
    </xf>
    <xf numFmtId="0" fontId="21" fillId="0" borderId="0" xfId="0" applyFont="1" applyAlignment="1" applyProtection="1">
      <alignment horizontal="left" vertical="center" wrapText="1"/>
      <protection/>
    </xf>
    <xf numFmtId="168" fontId="21" fillId="0" borderId="0" xfId="0" applyNumberFormat="1" applyFont="1" applyAlignment="1" applyProtection="1">
      <alignment horizontal="right" vertical="center"/>
      <protection/>
    </xf>
    <xf numFmtId="0" fontId="22" fillId="0" borderId="0" xfId="0" applyFont="1" applyAlignment="1" applyProtection="1">
      <alignment horizontal="center" vertical="center"/>
      <protection/>
    </xf>
    <xf numFmtId="49" fontId="22" fillId="0" borderId="0" xfId="0" applyNumberFormat="1" applyFont="1" applyAlignment="1" applyProtection="1">
      <alignment horizontal="left" vertical="top"/>
      <protection/>
    </xf>
    <xf numFmtId="0" fontId="22" fillId="0" borderId="0" xfId="0" applyFont="1" applyAlignment="1" applyProtection="1">
      <alignment horizontal="left" vertical="center" wrapText="1"/>
      <protection/>
    </xf>
    <xf numFmtId="168" fontId="22" fillId="0" borderId="0" xfId="0" applyNumberFormat="1" applyFont="1" applyAlignment="1" applyProtection="1">
      <alignment horizontal="right" vertical="center"/>
      <protection/>
    </xf>
    <xf numFmtId="166" fontId="22" fillId="0" borderId="0" xfId="0" applyNumberFormat="1" applyFont="1" applyAlignment="1" applyProtection="1">
      <alignment horizontal="right" vertical="center"/>
      <protection/>
    </xf>
    <xf numFmtId="169" fontId="22" fillId="0" borderId="0" xfId="0" applyNumberFormat="1" applyFont="1" applyAlignment="1" applyProtection="1">
      <alignment horizontal="right" vertical="center"/>
      <protection/>
    </xf>
    <xf numFmtId="170" fontId="22" fillId="0" borderId="0" xfId="0" applyNumberFormat="1" applyFont="1" applyAlignment="1" applyProtection="1">
      <alignment horizontal="right" vertical="center"/>
      <protection/>
    </xf>
    <xf numFmtId="165" fontId="22" fillId="0" borderId="0" xfId="0" applyNumberFormat="1" applyFont="1" applyAlignment="1" applyProtection="1">
      <alignment horizontal="right" vertical="center"/>
      <protection/>
    </xf>
    <xf numFmtId="0" fontId="22" fillId="0" borderId="0" xfId="0" applyFont="1" applyAlignment="1" applyProtection="1">
      <alignment horizontal="left" vertical="center"/>
      <protection/>
    </xf>
    <xf numFmtId="4" fontId="43" fillId="0" borderId="63" xfId="52" applyNumberFormat="1" applyFont="1" applyBorder="1" applyAlignment="1">
      <alignment horizontal="center"/>
      <protection/>
    </xf>
    <xf numFmtId="177" fontId="44" fillId="0" borderId="63" xfId="52" applyNumberFormat="1" applyFont="1" applyBorder="1" applyAlignment="1" applyProtection="1">
      <alignment horizontal="center"/>
      <protection/>
    </xf>
    <xf numFmtId="4" fontId="44" fillId="0" borderId="63" xfId="52" applyNumberFormat="1" applyFont="1" applyBorder="1" applyAlignment="1">
      <alignment horizontal="center"/>
      <protection/>
    </xf>
    <xf numFmtId="0" fontId="44" fillId="0" borderId="63" xfId="52" applyFont="1" applyBorder="1">
      <alignment/>
      <protection/>
    </xf>
    <xf numFmtId="0" fontId="8" fillId="0" borderId="63" xfId="50" applyFont="1" applyFill="1" applyBorder="1" applyAlignment="1">
      <alignment horizontal="center"/>
      <protection/>
    </xf>
    <xf numFmtId="0" fontId="8" fillId="0" borderId="63" xfId="50" applyFont="1" applyFill="1" applyBorder="1" applyAlignment="1">
      <alignment horizontal="left"/>
      <protection/>
    </xf>
    <xf numFmtId="43" fontId="8" fillId="0" borderId="63" xfId="50" applyNumberFormat="1" applyFont="1" applyFill="1" applyBorder="1" applyAlignment="1">
      <alignment horizontal="left"/>
      <protection/>
    </xf>
    <xf numFmtId="0" fontId="43" fillId="0" borderId="63" xfId="50" applyNumberFormat="1" applyFont="1" applyFill="1" applyBorder="1" applyAlignment="1">
      <alignment horizontal="center" vertical="center"/>
      <protection/>
    </xf>
    <xf numFmtId="0" fontId="45" fillId="0" borderId="63" xfId="50" applyFont="1" applyFill="1" applyBorder="1" applyAlignment="1">
      <alignment horizontal="left"/>
      <protection/>
    </xf>
    <xf numFmtId="43" fontId="6" fillId="0" borderId="63" xfId="50" applyNumberFormat="1" applyFont="1" applyFill="1" applyBorder="1" applyAlignment="1">
      <alignment horizontal="left"/>
      <protection/>
    </xf>
    <xf numFmtId="0" fontId="0" fillId="0" borderId="63" xfId="50" applyFont="1" applyFill="1" applyBorder="1" applyAlignment="1">
      <alignment horizontal="left"/>
      <protection/>
    </xf>
    <xf numFmtId="43" fontId="44" fillId="0" borderId="63" xfId="52" applyNumberFormat="1" applyFont="1" applyBorder="1" applyAlignment="1">
      <alignment horizontal="left"/>
      <protection/>
    </xf>
    <xf numFmtId="0" fontId="0" fillId="0" borderId="63" xfId="50" applyFont="1" applyFill="1" applyBorder="1" applyAlignment="1">
      <alignment horizontal="center"/>
      <protection/>
    </xf>
    <xf numFmtId="177" fontId="44" fillId="0" borderId="63" xfId="52" applyNumberFormat="1" applyFont="1" applyBorder="1" applyProtection="1">
      <alignment/>
      <protection/>
    </xf>
    <xf numFmtId="0" fontId="44" fillId="0" borderId="63" xfId="52" applyFont="1" applyBorder="1">
      <alignment/>
      <protection/>
    </xf>
    <xf numFmtId="177" fontId="44" fillId="0" borderId="63" xfId="52" applyNumberFormat="1" applyFont="1" applyBorder="1" applyAlignment="1" applyProtection="1">
      <alignment horizontal="center"/>
      <protection/>
    </xf>
    <xf numFmtId="0" fontId="6" fillId="0" borderId="63" xfId="50" applyFont="1" applyFill="1" applyBorder="1" applyAlignment="1">
      <alignment horizontal="left"/>
      <protection/>
    </xf>
    <xf numFmtId="0" fontId="43" fillId="0" borderId="63" xfId="52" applyNumberFormat="1" applyFont="1" applyBorder="1" applyAlignment="1">
      <alignment/>
      <protection/>
    </xf>
    <xf numFmtId="0" fontId="46" fillId="0" borderId="63" xfId="50" applyFont="1" applyFill="1" applyBorder="1" applyAlignment="1">
      <alignment horizontal="left"/>
      <protection/>
    </xf>
    <xf numFmtId="43" fontId="46" fillId="0" borderId="63" xfId="52" applyNumberFormat="1" applyFont="1" applyBorder="1" applyAlignment="1">
      <alignment horizontal="left"/>
      <protection/>
    </xf>
    <xf numFmtId="0" fontId="46" fillId="0" borderId="63" xfId="50" applyFont="1" applyFill="1" applyBorder="1" applyAlignment="1">
      <alignment horizontal="center"/>
      <protection/>
    </xf>
    <xf numFmtId="0" fontId="47" fillId="0" borderId="63" xfId="50" applyNumberFormat="1" applyFont="1" applyFill="1" applyBorder="1" applyAlignment="1">
      <alignment horizontal="center" vertical="center"/>
      <protection/>
    </xf>
    <xf numFmtId="4" fontId="47" fillId="0" borderId="63" xfId="50" applyNumberFormat="1" applyFont="1" applyFill="1" applyBorder="1" applyAlignment="1">
      <alignment horizontal="center"/>
      <protection/>
    </xf>
    <xf numFmtId="177" fontId="46" fillId="0" borderId="63" xfId="50" applyNumberFormat="1" applyFont="1" applyFill="1" applyBorder="1" applyAlignment="1" applyProtection="1">
      <alignment horizontal="center"/>
      <protection/>
    </xf>
    <xf numFmtId="43" fontId="0" fillId="0" borderId="63" xfId="50" applyNumberFormat="1" applyFont="1" applyFill="1" applyBorder="1" applyAlignment="1">
      <alignment horizontal="left"/>
      <protection/>
    </xf>
    <xf numFmtId="0" fontId="48" fillId="0" borderId="63" xfId="50" applyNumberFormat="1" applyFont="1" applyFill="1" applyBorder="1" applyAlignment="1">
      <alignment horizontal="center" vertical="center"/>
      <protection/>
    </xf>
    <xf numFmtId="41" fontId="0" fillId="0" borderId="63" xfId="50" applyNumberFormat="1" applyFont="1" applyFill="1" applyBorder="1" applyAlignment="1">
      <alignment horizontal="left"/>
      <protection/>
    </xf>
    <xf numFmtId="0" fontId="0" fillId="0" borderId="63" xfId="50" applyFont="1" applyFill="1" applyBorder="1" applyAlignment="1">
      <alignment horizontal="center"/>
      <protection/>
    </xf>
    <xf numFmtId="0" fontId="43" fillId="0" borderId="63" xfId="50" applyFont="1" applyFill="1" applyBorder="1" applyAlignment="1">
      <alignment horizontal="left"/>
      <protection/>
    </xf>
    <xf numFmtId="41" fontId="43" fillId="0" borderId="63" xfId="50" applyNumberFormat="1" applyFont="1" applyFill="1" applyBorder="1" applyAlignment="1">
      <alignment horizontal="left"/>
      <protection/>
    </xf>
    <xf numFmtId="0" fontId="43" fillId="0" borderId="63" xfId="50" applyFont="1" applyFill="1" applyBorder="1" applyAlignment="1">
      <alignment horizontal="center"/>
      <protection/>
    </xf>
    <xf numFmtId="177" fontId="43" fillId="0" borderId="63" xfId="52" applyNumberFormat="1" applyFont="1" applyBorder="1" applyAlignment="1" applyProtection="1">
      <alignment horizontal="center"/>
      <protection/>
    </xf>
    <xf numFmtId="0" fontId="43" fillId="0" borderId="63" xfId="52" applyFont="1" applyBorder="1">
      <alignment/>
      <protection/>
    </xf>
    <xf numFmtId="0" fontId="8" fillId="0" borderId="63" xfId="50" applyFont="1" applyFill="1" applyBorder="1" applyAlignment="1">
      <alignment horizontal="left"/>
      <protection/>
    </xf>
    <xf numFmtId="41" fontId="43" fillId="0" borderId="64" xfId="50" applyNumberFormat="1" applyFont="1" applyFill="1" applyBorder="1" applyAlignment="1">
      <alignment horizontal="left"/>
      <protection/>
    </xf>
    <xf numFmtId="0" fontId="43" fillId="0" borderId="64" xfId="50" applyFont="1" applyFill="1" applyBorder="1" applyAlignment="1">
      <alignment horizontal="center"/>
      <protection/>
    </xf>
    <xf numFmtId="0" fontId="43" fillId="0" borderId="64" xfId="50" applyNumberFormat="1" applyFont="1" applyFill="1" applyBorder="1" applyAlignment="1">
      <alignment horizontal="center" vertical="center"/>
      <protection/>
    </xf>
    <xf numFmtId="4" fontId="43" fillId="0" borderId="64" xfId="52" applyNumberFormat="1" applyFont="1" applyBorder="1" applyAlignment="1">
      <alignment horizontal="center"/>
      <protection/>
    </xf>
    <xf numFmtId="177" fontId="45" fillId="0" borderId="64" xfId="52" applyNumberFormat="1" applyFont="1" applyBorder="1" applyAlignment="1" applyProtection="1">
      <alignment horizontal="center"/>
      <protection/>
    </xf>
    <xf numFmtId="0" fontId="8" fillId="0" borderId="63" xfId="52" applyFont="1" applyBorder="1">
      <alignment/>
      <protection/>
    </xf>
    <xf numFmtId="43" fontId="43" fillId="0" borderId="63" xfId="50" applyNumberFormat="1" applyFont="1" applyFill="1" applyBorder="1" applyAlignment="1">
      <alignment horizontal="left"/>
      <protection/>
    </xf>
    <xf numFmtId="177" fontId="43" fillId="0" borderId="64" xfId="52" applyNumberFormat="1" applyFont="1" applyBorder="1" applyAlignment="1" applyProtection="1">
      <alignment horizontal="center"/>
      <protection/>
    </xf>
    <xf numFmtId="0" fontId="43" fillId="0" borderId="63" xfId="52" applyFont="1" applyBorder="1">
      <alignment/>
      <protection/>
    </xf>
    <xf numFmtId="0" fontId="43" fillId="0" borderId="63" xfId="50" applyNumberFormat="1" applyFont="1" applyFill="1" applyBorder="1" applyAlignment="1">
      <alignment horizontal="center"/>
      <protection/>
    </xf>
    <xf numFmtId="41" fontId="0" fillId="0" borderId="63" xfId="50" applyNumberFormat="1" applyFont="1" applyFill="1" applyBorder="1" applyAlignment="1">
      <alignment horizontal="left"/>
      <protection/>
    </xf>
    <xf numFmtId="2" fontId="43" fillId="0" borderId="63" xfId="50" applyNumberFormat="1" applyFont="1" applyFill="1" applyBorder="1" applyAlignment="1">
      <alignment horizontal="center" vertical="center"/>
      <protection/>
    </xf>
    <xf numFmtId="4" fontId="43" fillId="0" borderId="63" xfId="52" applyNumberFormat="1" applyFont="1" applyBorder="1" applyAlignment="1">
      <alignment horizontal="center"/>
      <protection/>
    </xf>
    <xf numFmtId="0" fontId="43" fillId="0" borderId="63" xfId="50" applyFont="1" applyFill="1" applyBorder="1" applyAlignment="1">
      <alignment horizontal="left"/>
      <protection/>
    </xf>
    <xf numFmtId="43" fontId="43" fillId="0" borderId="63" xfId="50" applyNumberFormat="1" applyFont="1" applyFill="1" applyBorder="1" applyAlignment="1">
      <alignment horizontal="left"/>
      <protection/>
    </xf>
    <xf numFmtId="0" fontId="43" fillId="0" borderId="63" xfId="50" applyFont="1" applyFill="1" applyBorder="1" applyAlignment="1">
      <alignment horizontal="center"/>
      <protection/>
    </xf>
    <xf numFmtId="177" fontId="43" fillId="0" borderId="63" xfId="50" applyNumberFormat="1" applyFont="1" applyFill="1" applyBorder="1" applyAlignment="1" applyProtection="1">
      <alignment horizontal="center"/>
      <protection/>
    </xf>
    <xf numFmtId="177" fontId="45" fillId="0" borderId="63" xfId="50" applyNumberFormat="1" applyFont="1" applyFill="1" applyBorder="1" applyAlignment="1" applyProtection="1">
      <alignment horizontal="center"/>
      <protection/>
    </xf>
    <xf numFmtId="0" fontId="45" fillId="0" borderId="63" xfId="50" applyFont="1" applyFill="1" applyBorder="1" applyAlignment="1">
      <alignment horizontal="left"/>
      <protection/>
    </xf>
    <xf numFmtId="177" fontId="43" fillId="0" borderId="64" xfId="50" applyNumberFormat="1" applyFont="1" applyFill="1" applyBorder="1" applyAlignment="1" applyProtection="1">
      <alignment horizontal="center"/>
      <protection/>
    </xf>
    <xf numFmtId="177" fontId="45" fillId="0" borderId="64" xfId="50" applyNumberFormat="1" applyFont="1" applyFill="1" applyBorder="1" applyAlignment="1" applyProtection="1">
      <alignment horizontal="center"/>
      <protection/>
    </xf>
    <xf numFmtId="0" fontId="45" fillId="0" borderId="64" xfId="52" applyFont="1" applyBorder="1">
      <alignment/>
      <protection/>
    </xf>
    <xf numFmtId="0" fontId="45" fillId="0" borderId="63" xfId="52" applyFont="1" applyBorder="1">
      <alignment/>
      <protection/>
    </xf>
    <xf numFmtId="4" fontId="43" fillId="0" borderId="64" xfId="52" applyNumberFormat="1" applyFont="1" applyBorder="1" applyAlignment="1">
      <alignment horizontal="center"/>
      <protection/>
    </xf>
    <xf numFmtId="177" fontId="45" fillId="0" borderId="64" xfId="52" applyNumberFormat="1" applyFont="1" applyBorder="1" applyAlignment="1" applyProtection="1">
      <alignment horizontal="center"/>
      <protection/>
    </xf>
    <xf numFmtId="43" fontId="8" fillId="0" borderId="63" xfId="50" applyNumberFormat="1" applyFont="1" applyFill="1" applyBorder="1" applyAlignment="1">
      <alignment horizontal="left"/>
      <protection/>
    </xf>
    <xf numFmtId="0" fontId="8" fillId="0" borderId="63" xfId="50" applyFont="1" applyFill="1" applyBorder="1" applyAlignment="1">
      <alignment horizontal="center"/>
      <protection/>
    </xf>
    <xf numFmtId="0" fontId="8" fillId="0" borderId="63" xfId="50" applyNumberFormat="1" applyFont="1" applyFill="1" applyBorder="1" applyAlignment="1">
      <alignment horizontal="center" vertical="center"/>
      <protection/>
    </xf>
    <xf numFmtId="4" fontId="8" fillId="0" borderId="64" xfId="52" applyNumberFormat="1" applyFont="1" applyBorder="1" applyAlignment="1">
      <alignment horizontal="center"/>
      <protection/>
    </xf>
    <xf numFmtId="177" fontId="8" fillId="0" borderId="64" xfId="52" applyNumberFormat="1" applyFont="1" applyBorder="1" applyAlignment="1" applyProtection="1">
      <alignment horizontal="center"/>
      <protection/>
    </xf>
    <xf numFmtId="0" fontId="0" fillId="0" borderId="63" xfId="51" applyFont="1" applyFill="1" applyBorder="1" applyAlignment="1">
      <alignment horizontal="left" wrapText="1"/>
      <protection/>
    </xf>
    <xf numFmtId="0" fontId="0" fillId="0" borderId="63" xfId="50" applyFont="1" applyFill="1" applyBorder="1" applyAlignment="1">
      <alignment horizontal="left"/>
      <protection/>
    </xf>
    <xf numFmtId="0" fontId="6" fillId="0" borderId="63" xfId="50" applyFont="1" applyFill="1" applyBorder="1" applyAlignment="1">
      <alignment horizontal="center"/>
      <protection/>
    </xf>
    <xf numFmtId="0" fontId="44" fillId="0" borderId="63" xfId="52" applyFont="1" applyBorder="1" applyAlignment="1">
      <alignment horizontal="center"/>
      <protection/>
    </xf>
    <xf numFmtId="0" fontId="43" fillId="0" borderId="63" xfId="52" applyNumberFormat="1" applyFont="1" applyBorder="1" applyAlignment="1">
      <alignment horizontal="center" vertical="center"/>
      <protection/>
    </xf>
    <xf numFmtId="43" fontId="44" fillId="0" borderId="63" xfId="52" applyNumberFormat="1" applyFont="1" applyBorder="1" applyAlignment="1">
      <alignment horizontal="left"/>
      <protection/>
    </xf>
    <xf numFmtId="0" fontId="44" fillId="0" borderId="63" xfId="52" applyFont="1" applyBorder="1" applyAlignment="1">
      <alignment horizontal="left"/>
      <protection/>
    </xf>
    <xf numFmtId="0" fontId="43" fillId="0" borderId="0" xfId="0" applyFont="1" applyAlignment="1">
      <alignment vertical="top"/>
    </xf>
    <xf numFmtId="0" fontId="43" fillId="0" borderId="65" xfId="0" applyFont="1" applyBorder="1" applyAlignment="1">
      <alignment vertical="top"/>
    </xf>
    <xf numFmtId="0" fontId="43" fillId="0" borderId="65" xfId="0" applyFont="1" applyBorder="1" applyAlignment="1">
      <alignment horizontal="justify" vertical="top"/>
    </xf>
    <xf numFmtId="0" fontId="44" fillId="0" borderId="63" xfId="50" applyFont="1" applyFill="1" applyBorder="1" applyAlignment="1">
      <alignment horizontal="center"/>
      <protection/>
    </xf>
    <xf numFmtId="182" fontId="3" fillId="19" borderId="66" xfId="53" applyNumberFormat="1" applyFont="1" applyFill="1" applyBorder="1" applyAlignment="1">
      <alignment horizontal="center"/>
      <protection/>
    </xf>
    <xf numFmtId="182" fontId="3" fillId="19" borderId="67" xfId="53" applyNumberFormat="1" applyFont="1" applyFill="1" applyBorder="1" applyAlignment="1">
      <alignment horizontal="center"/>
      <protection/>
    </xf>
    <xf numFmtId="0" fontId="3" fillId="19" borderId="67" xfId="53" applyFont="1" applyFill="1" applyBorder="1">
      <alignment/>
      <protection/>
    </xf>
    <xf numFmtId="0" fontId="3" fillId="19" borderId="68" xfId="53" applyFont="1" applyFill="1" applyBorder="1" applyAlignment="1">
      <alignment horizontal="center"/>
      <protection/>
    </xf>
    <xf numFmtId="0" fontId="3" fillId="19" borderId="69" xfId="53" applyFont="1" applyFill="1" applyBorder="1" applyAlignment="1">
      <alignment horizontal="center"/>
      <protection/>
    </xf>
    <xf numFmtId="3" fontId="3" fillId="19" borderId="70" xfId="53" applyNumberFormat="1" applyFont="1" applyFill="1" applyBorder="1">
      <alignment/>
      <protection/>
    </xf>
    <xf numFmtId="0" fontId="3" fillId="19" borderId="71" xfId="53" applyFont="1" applyFill="1" applyBorder="1" applyAlignment="1">
      <alignment horizontal="center"/>
      <protection/>
    </xf>
    <xf numFmtId="0" fontId="3" fillId="0" borderId="0" xfId="53" applyFont="1">
      <alignment/>
      <protection/>
    </xf>
    <xf numFmtId="182" fontId="50" fillId="19" borderId="72" xfId="53" applyNumberFormat="1" applyFont="1" applyFill="1" applyBorder="1" applyAlignment="1">
      <alignment horizontal="center" vertical="center"/>
      <protection/>
    </xf>
    <xf numFmtId="182" fontId="50" fillId="19" borderId="0" xfId="53" applyNumberFormat="1" applyFont="1" applyFill="1" applyBorder="1" applyAlignment="1">
      <alignment horizontal="centerContinuous" vertical="center"/>
      <protection/>
    </xf>
    <xf numFmtId="0" fontId="50" fillId="19" borderId="73" xfId="53" applyFont="1" applyFill="1" applyBorder="1" applyAlignment="1">
      <alignment horizontal="center" vertical="center"/>
      <protection/>
    </xf>
    <xf numFmtId="0" fontId="50" fillId="19" borderId="74" xfId="53" applyFont="1" applyFill="1" applyBorder="1" applyAlignment="1">
      <alignment horizontal="center" vertical="center"/>
      <protection/>
    </xf>
    <xf numFmtId="3" fontId="50" fillId="19" borderId="75" xfId="53" applyNumberFormat="1" applyFont="1" applyFill="1" applyBorder="1" applyAlignment="1">
      <alignment horizontal="center" vertical="center"/>
      <protection/>
    </xf>
    <xf numFmtId="0" fontId="3" fillId="19" borderId="76" xfId="48" applyFill="1" applyBorder="1" applyAlignment="1">
      <alignment horizontal="center" vertical="center"/>
      <protection/>
    </xf>
    <xf numFmtId="0" fontId="3" fillId="19" borderId="77" xfId="48" applyFill="1" applyBorder="1" applyAlignment="1">
      <alignment horizontal="center" vertical="center"/>
      <protection/>
    </xf>
    <xf numFmtId="0" fontId="3" fillId="19" borderId="78" xfId="48" applyFill="1" applyBorder="1" applyAlignment="1">
      <alignment horizontal="center" vertical="center"/>
      <protection/>
    </xf>
    <xf numFmtId="0" fontId="3" fillId="19" borderId="64" xfId="48" applyFill="1" applyBorder="1" applyAlignment="1">
      <alignment horizontal="center" vertical="center"/>
      <protection/>
    </xf>
    <xf numFmtId="0" fontId="3" fillId="19" borderId="79" xfId="48" applyFill="1" applyBorder="1" applyAlignment="1">
      <alignment horizontal="center" vertical="center"/>
      <protection/>
    </xf>
    <xf numFmtId="0" fontId="3" fillId="19" borderId="80" xfId="48" applyFill="1" applyBorder="1" applyAlignment="1">
      <alignment horizontal="center" vertical="center"/>
      <protection/>
    </xf>
    <xf numFmtId="182" fontId="3" fillId="0" borderId="81" xfId="53" applyNumberFormat="1" applyFont="1" applyBorder="1" applyAlignment="1">
      <alignment horizontal="center"/>
      <protection/>
    </xf>
    <xf numFmtId="182" fontId="3" fillId="0" borderId="82" xfId="53" applyNumberFormat="1" applyFont="1" applyBorder="1" applyAlignment="1">
      <alignment horizontal="center"/>
      <protection/>
    </xf>
    <xf numFmtId="0" fontId="3" fillId="0" borderId="83" xfId="53" applyFont="1" applyBorder="1" applyAlignment="1">
      <alignment horizontal="center"/>
      <protection/>
    </xf>
    <xf numFmtId="3" fontId="3" fillId="0" borderId="82" xfId="53" applyNumberFormat="1" applyFont="1" applyBorder="1">
      <alignment/>
      <protection/>
    </xf>
    <xf numFmtId="3" fontId="3" fillId="0" borderId="84" xfId="53" applyNumberFormat="1" applyFont="1" applyBorder="1">
      <alignment/>
      <protection/>
    </xf>
    <xf numFmtId="0" fontId="3" fillId="0" borderId="85" xfId="53" applyFont="1" applyBorder="1">
      <alignment/>
      <protection/>
    </xf>
    <xf numFmtId="0" fontId="3" fillId="0" borderId="86" xfId="53" applyFont="1" applyBorder="1">
      <alignment/>
      <protection/>
    </xf>
    <xf numFmtId="49" fontId="13" fillId="0" borderId="87" xfId="53" applyNumberFormat="1" applyFont="1" applyFill="1" applyBorder="1" applyAlignment="1">
      <alignment horizontal="left"/>
      <protection/>
    </xf>
    <xf numFmtId="49" fontId="15" fillId="0" borderId="88" xfId="53" applyNumberFormat="1" applyFont="1" applyFill="1" applyBorder="1" applyAlignment="1">
      <alignment horizontal="center"/>
      <protection/>
    </xf>
    <xf numFmtId="0" fontId="51" fillId="0" borderId="89" xfId="47" applyFont="1" applyFill="1" applyBorder="1" applyAlignment="1" quotePrefix="1">
      <alignment horizontal="left"/>
      <protection/>
    </xf>
    <xf numFmtId="0" fontId="52" fillId="0" borderId="90" xfId="53" applyFont="1" applyFill="1" applyBorder="1" applyAlignment="1">
      <alignment horizontal="center"/>
      <protection/>
    </xf>
    <xf numFmtId="3" fontId="52" fillId="0" borderId="88" xfId="53" applyNumberFormat="1" applyFont="1" applyFill="1" applyBorder="1">
      <alignment/>
      <protection/>
    </xf>
    <xf numFmtId="3" fontId="52" fillId="0" borderId="89" xfId="53" applyNumberFormat="1" applyFont="1" applyFill="1" applyBorder="1">
      <alignment/>
      <protection/>
    </xf>
    <xf numFmtId="0" fontId="3" fillId="0" borderId="90" xfId="53" applyFont="1" applyBorder="1">
      <alignment/>
      <protection/>
    </xf>
    <xf numFmtId="0" fontId="3" fillId="0" borderId="91" xfId="53" applyFont="1" applyBorder="1">
      <alignment/>
      <protection/>
    </xf>
    <xf numFmtId="49" fontId="2" fillId="0" borderId="87" xfId="53" applyNumberFormat="1" applyFont="1" applyFill="1" applyBorder="1" applyAlignment="1">
      <alignment horizontal="left"/>
      <protection/>
    </xf>
    <xf numFmtId="0" fontId="9" fillId="0" borderId="88" xfId="48" applyFont="1" applyFill="1" applyBorder="1">
      <alignment/>
      <protection/>
    </xf>
    <xf numFmtId="0" fontId="2" fillId="0" borderId="89" xfId="48" applyFont="1" applyFill="1" applyBorder="1" applyAlignment="1" quotePrefix="1">
      <alignment wrapText="1"/>
      <protection/>
    </xf>
    <xf numFmtId="0" fontId="2" fillId="0" borderId="90" xfId="53" applyFont="1" applyFill="1" applyBorder="1" applyAlignment="1">
      <alignment horizontal="center"/>
      <protection/>
    </xf>
    <xf numFmtId="3" fontId="2" fillId="0" borderId="88" xfId="53" applyNumberFormat="1" applyFont="1" applyFill="1" applyBorder="1">
      <alignment/>
      <protection/>
    </xf>
    <xf numFmtId="4" fontId="3" fillId="0" borderId="90" xfId="48" applyNumberFormat="1" applyBorder="1" applyAlignment="1">
      <alignment horizontal="right" indent="1"/>
      <protection/>
    </xf>
    <xf numFmtId="4" fontId="3" fillId="0" borderId="91" xfId="53" applyNumberFormat="1" applyFont="1" applyBorder="1" applyAlignment="1">
      <alignment horizontal="right" indent="1"/>
      <protection/>
    </xf>
    <xf numFmtId="49" fontId="3" fillId="0" borderId="87" xfId="53" applyNumberFormat="1" applyFont="1" applyFill="1" applyBorder="1" applyAlignment="1">
      <alignment horizontal="center"/>
      <protection/>
    </xf>
    <xf numFmtId="0" fontId="15" fillId="0" borderId="88" xfId="48" applyFont="1" applyFill="1" applyBorder="1">
      <alignment/>
      <protection/>
    </xf>
    <xf numFmtId="0" fontId="3" fillId="0" borderId="89" xfId="49" applyFont="1" applyFill="1" applyBorder="1" applyAlignment="1" quotePrefix="1">
      <alignment horizontal="left"/>
      <protection/>
    </xf>
    <xf numFmtId="0" fontId="3" fillId="0" borderId="90" xfId="53" applyFont="1" applyFill="1" applyBorder="1" applyAlignment="1">
      <alignment horizontal="center"/>
      <protection/>
    </xf>
    <xf numFmtId="3" fontId="3" fillId="0" borderId="88" xfId="53" applyNumberFormat="1" applyFont="1" applyFill="1" applyBorder="1">
      <alignment/>
      <protection/>
    </xf>
    <xf numFmtId="3" fontId="3" fillId="0" borderId="89" xfId="53" applyNumberFormat="1" applyFont="1" applyFill="1" applyBorder="1">
      <alignment/>
      <protection/>
    </xf>
    <xf numFmtId="4" fontId="3" fillId="0" borderId="90" xfId="53" applyNumberFormat="1" applyFont="1" applyBorder="1" applyAlignment="1">
      <alignment horizontal="right" indent="1"/>
      <protection/>
    </xf>
    <xf numFmtId="181" fontId="50" fillId="0" borderId="88" xfId="53" applyNumberFormat="1" applyFont="1" applyFill="1" applyBorder="1" applyAlignment="1">
      <alignment horizontal="center"/>
      <protection/>
    </xf>
    <xf numFmtId="0" fontId="51" fillId="0" borderId="89" xfId="47" applyFont="1" applyFill="1" applyBorder="1" applyAlignment="1">
      <alignment horizontal="left"/>
      <protection/>
    </xf>
    <xf numFmtId="181" fontId="9" fillId="0" borderId="88" xfId="53" applyNumberFormat="1" applyFont="1" applyFill="1" applyBorder="1" applyAlignment="1">
      <alignment horizontal="center"/>
      <protection/>
    </xf>
    <xf numFmtId="0" fontId="2" fillId="0" borderId="89" xfId="48" applyFont="1" applyBorder="1" applyAlignment="1" quotePrefix="1">
      <alignment horizontal="left"/>
      <protection/>
    </xf>
    <xf numFmtId="3" fontId="2" fillId="0" borderId="89" xfId="53" applyNumberFormat="1" applyFont="1" applyFill="1" applyBorder="1">
      <alignment/>
      <protection/>
    </xf>
    <xf numFmtId="49" fontId="3" fillId="0" borderId="87" xfId="53" applyNumberFormat="1" applyFont="1" applyFill="1" applyBorder="1" applyAlignment="1">
      <alignment horizontal="left"/>
      <protection/>
    </xf>
    <xf numFmtId="182" fontId="3" fillId="0" borderId="88" xfId="53" applyNumberFormat="1" applyFont="1" applyFill="1" applyBorder="1" applyAlignment="1">
      <alignment horizontal="center"/>
      <protection/>
    </xf>
    <xf numFmtId="0" fontId="3" fillId="0" borderId="89" xfId="48" applyFont="1" applyBorder="1" applyAlignment="1" quotePrefix="1">
      <alignment horizontal="left"/>
      <protection/>
    </xf>
    <xf numFmtId="0" fontId="2" fillId="0" borderId="89" xfId="48" applyFont="1" applyFill="1" applyBorder="1">
      <alignment/>
      <protection/>
    </xf>
    <xf numFmtId="0" fontId="2" fillId="0" borderId="90" xfId="53" applyFont="1" applyBorder="1" applyAlignment="1">
      <alignment horizontal="center"/>
      <protection/>
    </xf>
    <xf numFmtId="182" fontId="2" fillId="0" borderId="88" xfId="53" applyNumberFormat="1" applyFont="1" applyFill="1" applyBorder="1" applyAlignment="1">
      <alignment horizontal="center"/>
      <protection/>
    </xf>
    <xf numFmtId="0" fontId="2" fillId="0" borderId="89" xfId="53" applyFont="1" applyBorder="1">
      <alignment/>
      <protection/>
    </xf>
    <xf numFmtId="3" fontId="2" fillId="0" borderId="88" xfId="53" applyNumberFormat="1" applyFont="1" applyBorder="1">
      <alignment/>
      <protection/>
    </xf>
    <xf numFmtId="3" fontId="2" fillId="0" borderId="89" xfId="53" applyNumberFormat="1" applyFont="1" applyBorder="1">
      <alignment/>
      <protection/>
    </xf>
    <xf numFmtId="0" fontId="2" fillId="0" borderId="89" xfId="48" applyFont="1" applyBorder="1">
      <alignment/>
      <protection/>
    </xf>
    <xf numFmtId="182" fontId="3" fillId="0" borderId="87" xfId="53" applyNumberFormat="1" applyFont="1" applyBorder="1" applyAlignment="1">
      <alignment horizontal="center"/>
      <protection/>
    </xf>
    <xf numFmtId="49" fontId="15" fillId="0" borderId="88" xfId="53" applyNumberFormat="1" applyFont="1" applyBorder="1" applyAlignment="1">
      <alignment horizontal="center"/>
      <protection/>
    </xf>
    <xf numFmtId="0" fontId="3" fillId="0" borderId="89" xfId="53" applyFont="1" applyBorder="1">
      <alignment/>
      <protection/>
    </xf>
    <xf numFmtId="0" fontId="3" fillId="0" borderId="90" xfId="53" applyFont="1" applyBorder="1" applyAlignment="1">
      <alignment horizontal="center"/>
      <protection/>
    </xf>
    <xf numFmtId="3" fontId="3" fillId="0" borderId="88" xfId="53" applyNumberFormat="1" applyFont="1" applyBorder="1">
      <alignment/>
      <protection/>
    </xf>
    <xf numFmtId="3" fontId="3" fillId="0" borderId="89" xfId="53" applyNumberFormat="1" applyFont="1" applyBorder="1">
      <alignment/>
      <protection/>
    </xf>
    <xf numFmtId="49" fontId="13" fillId="0" borderId="87" xfId="53" applyNumberFormat="1" applyFont="1" applyBorder="1" applyAlignment="1">
      <alignment horizontal="left"/>
      <protection/>
    </xf>
    <xf numFmtId="182" fontId="3" fillId="0" borderId="88" xfId="53" applyNumberFormat="1" applyFont="1" applyBorder="1" applyAlignment="1">
      <alignment horizontal="center"/>
      <protection/>
    </xf>
    <xf numFmtId="49" fontId="3" fillId="0" borderId="87" xfId="53" applyNumberFormat="1" applyFont="1" applyBorder="1" applyAlignment="1">
      <alignment horizontal="left"/>
      <protection/>
    </xf>
    <xf numFmtId="0" fontId="3" fillId="0" borderId="89" xfId="48" applyFont="1" applyBorder="1">
      <alignment/>
      <protection/>
    </xf>
    <xf numFmtId="49" fontId="2" fillId="0" borderId="87" xfId="53" applyNumberFormat="1" applyFont="1" applyBorder="1" applyAlignment="1">
      <alignment horizontal="left"/>
      <protection/>
    </xf>
    <xf numFmtId="182" fontId="2" fillId="0" borderId="88" xfId="53" applyNumberFormat="1" applyFont="1" applyBorder="1" applyAlignment="1">
      <alignment horizontal="center"/>
      <protection/>
    </xf>
    <xf numFmtId="0" fontId="2" fillId="0" borderId="89" xfId="48" applyFont="1" applyBorder="1" quotePrefix="1">
      <alignment/>
      <protection/>
    </xf>
    <xf numFmtId="49" fontId="9" fillId="0" borderId="88" xfId="53" applyNumberFormat="1" applyFont="1" applyBorder="1" applyAlignment="1">
      <alignment horizontal="center"/>
      <protection/>
    </xf>
    <xf numFmtId="0" fontId="3" fillId="0" borderId="89" xfId="48" applyFont="1" applyBorder="1" applyAlignment="1">
      <alignment horizontal="left"/>
      <protection/>
    </xf>
    <xf numFmtId="4" fontId="3" fillId="0" borderId="91" xfId="48" applyNumberFormat="1" applyBorder="1" applyAlignment="1">
      <alignment horizontal="right" indent="1"/>
      <protection/>
    </xf>
    <xf numFmtId="0" fontId="3" fillId="0" borderId="0" xfId="48">
      <alignment/>
      <protection/>
    </xf>
    <xf numFmtId="49" fontId="15" fillId="18" borderId="87" xfId="53" applyNumberFormat="1" applyFont="1" applyFill="1" applyBorder="1" applyAlignment="1">
      <alignment horizontal="left"/>
      <protection/>
    </xf>
    <xf numFmtId="49" fontId="15" fillId="18" borderId="88" xfId="53" applyNumberFormat="1" applyFont="1" applyFill="1" applyBorder="1" applyAlignment="1">
      <alignment horizontal="center"/>
      <protection/>
    </xf>
    <xf numFmtId="0" fontId="15" fillId="18" borderId="89" xfId="48" applyFont="1" applyFill="1" applyBorder="1" applyAlignment="1">
      <alignment horizontal="left"/>
      <protection/>
    </xf>
    <xf numFmtId="0" fontId="15" fillId="18" borderId="90" xfId="53" applyFont="1" applyFill="1" applyBorder="1" applyAlignment="1">
      <alignment horizontal="center"/>
      <protection/>
    </xf>
    <xf numFmtId="3" fontId="15" fillId="18" borderId="88" xfId="53" applyNumberFormat="1" applyFont="1" applyFill="1" applyBorder="1">
      <alignment/>
      <protection/>
    </xf>
    <xf numFmtId="3" fontId="15" fillId="18" borderId="89" xfId="53" applyNumberFormat="1" applyFont="1" applyFill="1" applyBorder="1">
      <alignment/>
      <protection/>
    </xf>
    <xf numFmtId="4" fontId="15" fillId="18" borderId="90" xfId="53" applyNumberFormat="1" applyFont="1" applyFill="1" applyBorder="1" applyAlignment="1">
      <alignment horizontal="right" indent="1"/>
      <protection/>
    </xf>
    <xf numFmtId="4" fontId="15" fillId="18" borderId="91" xfId="48" applyNumberFormat="1" applyFont="1" applyFill="1" applyBorder="1" applyAlignment="1">
      <alignment horizontal="right" indent="1"/>
      <protection/>
    </xf>
    <xf numFmtId="49" fontId="3" fillId="0" borderId="92" xfId="53" applyNumberFormat="1" applyFont="1" applyBorder="1" applyAlignment="1">
      <alignment horizontal="left"/>
      <protection/>
    </xf>
    <xf numFmtId="49" fontId="15" fillId="0" borderId="93" xfId="53" applyNumberFormat="1" applyFont="1" applyBorder="1" applyAlignment="1">
      <alignment horizontal="center"/>
      <protection/>
    </xf>
    <xf numFmtId="0" fontId="3" fillId="0" borderId="94" xfId="48" applyFont="1" applyBorder="1" applyAlignment="1">
      <alignment horizontal="left"/>
      <protection/>
    </xf>
    <xf numFmtId="0" fontId="3" fillId="0" borderId="95" xfId="53" applyFont="1" applyBorder="1" applyAlignment="1">
      <alignment horizontal="center"/>
      <protection/>
    </xf>
    <xf numFmtId="3" fontId="3" fillId="0" borderId="93" xfId="53" applyNumberFormat="1" applyFont="1" applyBorder="1">
      <alignment/>
      <protection/>
    </xf>
    <xf numFmtId="3" fontId="3" fillId="0" borderId="94" xfId="53" applyNumberFormat="1" applyFont="1" applyBorder="1">
      <alignment/>
      <protection/>
    </xf>
    <xf numFmtId="4" fontId="3" fillId="0" borderId="95" xfId="48" applyNumberFormat="1" applyBorder="1" applyAlignment="1">
      <alignment horizontal="right" indent="1"/>
      <protection/>
    </xf>
    <xf numFmtId="4" fontId="3" fillId="0" borderId="96" xfId="48" applyNumberFormat="1" applyBorder="1" applyAlignment="1">
      <alignment horizontal="right" indent="1"/>
      <protection/>
    </xf>
    <xf numFmtId="182" fontId="3" fillId="0" borderId="0" xfId="53" applyNumberFormat="1" applyFont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3" fontId="3" fillId="0" borderId="0" xfId="53" applyNumberFormat="1" applyFont="1">
      <alignment/>
      <protection/>
    </xf>
    <xf numFmtId="0" fontId="13" fillId="0" borderId="84" xfId="53" applyFont="1" applyBorder="1">
      <alignment/>
      <protection/>
    </xf>
    <xf numFmtId="0" fontId="3" fillId="0" borderId="17" xfId="0" applyFont="1" applyBorder="1" applyAlignment="1" applyProtection="1">
      <alignment horizontal="left" vertical="center" wrapText="1"/>
      <protection/>
    </xf>
    <xf numFmtId="164" fontId="3" fillId="0" borderId="18" xfId="0" applyNumberFormat="1" applyFont="1" applyBorder="1" applyAlignment="1" applyProtection="1">
      <alignment horizontal="left" vertical="center"/>
      <protection/>
    </xf>
    <xf numFmtId="164" fontId="3" fillId="0" borderId="19" xfId="0" applyNumberFormat="1" applyFont="1" applyBorder="1" applyAlignment="1" applyProtection="1">
      <alignment horizontal="left" vertical="center"/>
      <protection/>
    </xf>
    <xf numFmtId="0" fontId="3" fillId="0" borderId="21" xfId="0" applyFont="1" applyBorder="1" applyAlignment="1" applyProtection="1">
      <alignment horizontal="left" vertical="top" wrapText="1"/>
      <protection/>
    </xf>
    <xf numFmtId="164" fontId="3" fillId="0" borderId="0" xfId="0" applyNumberFormat="1" applyFont="1" applyAlignment="1" applyProtection="1">
      <alignment horizontal="left" vertical="center"/>
      <protection/>
    </xf>
    <xf numFmtId="164" fontId="3" fillId="0" borderId="22" xfId="0" applyNumberFormat="1" applyFont="1" applyBorder="1" applyAlignment="1" applyProtection="1">
      <alignment horizontal="left" vertical="center"/>
      <protection/>
    </xf>
    <xf numFmtId="0" fontId="13" fillId="0" borderId="27" xfId="0" applyFont="1" applyBorder="1" applyAlignment="1" applyProtection="1">
      <alignment horizontal="center" vertical="top" wrapText="1"/>
      <protection/>
    </xf>
    <xf numFmtId="164" fontId="13" fillId="0" borderId="28" xfId="0" applyNumberFormat="1" applyFont="1" applyBorder="1" applyAlignment="1" applyProtection="1">
      <alignment horizontal="center" vertical="center"/>
      <protection/>
    </xf>
    <xf numFmtId="164" fontId="13" fillId="0" borderId="29" xfId="0" applyNumberFormat="1" applyFont="1" applyBorder="1" applyAlignment="1" applyProtection="1">
      <alignment horizontal="center" vertical="center"/>
      <protection/>
    </xf>
    <xf numFmtId="0" fontId="3" fillId="0" borderId="27" xfId="0" applyFont="1" applyBorder="1" applyAlignment="1" applyProtection="1">
      <alignment horizontal="left" vertical="center" wrapText="1"/>
      <protection/>
    </xf>
    <xf numFmtId="164" fontId="3" fillId="0" borderId="28" xfId="0" applyNumberFormat="1" applyFont="1" applyBorder="1" applyAlignment="1" applyProtection="1">
      <alignment horizontal="left" vertical="center"/>
      <protection/>
    </xf>
    <xf numFmtId="164" fontId="3" fillId="0" borderId="29" xfId="0" applyNumberFormat="1" applyFont="1" applyBorder="1" applyAlignment="1" applyProtection="1">
      <alignment horizontal="left" vertical="center"/>
      <protection/>
    </xf>
    <xf numFmtId="0" fontId="8" fillId="0" borderId="63" xfId="50" applyFont="1" applyFill="1" applyBorder="1" applyAlignment="1">
      <alignment horizontal="center"/>
      <protection/>
    </xf>
    <xf numFmtId="0" fontId="42" fillId="0" borderId="63" xfId="52" applyFont="1" applyBorder="1" applyAlignment="1">
      <alignment horizontal="center"/>
      <protection/>
    </xf>
    <xf numFmtId="3" fontId="50" fillId="19" borderId="97" xfId="53" applyNumberFormat="1" applyFont="1" applyFill="1" applyBorder="1" applyAlignment="1">
      <alignment horizontal="center" vertical="center"/>
      <protection/>
    </xf>
    <xf numFmtId="0" fontId="3" fillId="0" borderId="73" xfId="48" applyBorder="1" applyAlignment="1">
      <alignment horizontal="center" vertical="center"/>
      <protection/>
    </xf>
  </cellXfs>
  <cellStyles count="56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ELPLAST" xfId="47"/>
    <cellStyle name="normální_FZÚ_AV_F93_Silnoproud" xfId="48"/>
    <cellStyle name="normální_List11" xfId="49"/>
    <cellStyle name="normální_List4" xfId="50"/>
    <cellStyle name="normální_List6_ZTI" xfId="51"/>
    <cellStyle name="normální_Propocet F93-ZTI" xfId="52"/>
    <cellStyle name="normální_SABLONY" xfId="53"/>
    <cellStyle name="Poznámka" xfId="54"/>
    <cellStyle name="Percent" xfId="55"/>
    <cellStyle name="Propojená buňka" xfId="56"/>
    <cellStyle name="Followed Hyperlink" xfId="57"/>
    <cellStyle name="Správně" xfId="58"/>
    <cellStyle name="Text upozornění" xfId="59"/>
    <cellStyle name="Vstup" xfId="60"/>
    <cellStyle name="Výpočet" xfId="61"/>
    <cellStyle name="Výstup" xfId="62"/>
    <cellStyle name="Vysvětlující text" xfId="63"/>
    <cellStyle name="Zvýraznění 1" xfId="64"/>
    <cellStyle name="Zvýraznění 2" xfId="65"/>
    <cellStyle name="Zvýraznění 3" xfId="66"/>
    <cellStyle name="Zvýraznění 4" xfId="67"/>
    <cellStyle name="Zvýraznění 5" xfId="68"/>
    <cellStyle name="Zvýraznění 6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4"/>
  <sheetViews>
    <sheetView showGridLines="0" tabSelected="1" zoomScalePageLayoutView="0" workbookViewId="0" topLeftCell="A2">
      <selection activeCell="R35" sqref="R35"/>
    </sheetView>
  </sheetViews>
  <sheetFormatPr defaultColWidth="9.140625" defaultRowHeight="12.75" customHeight="1"/>
  <cols>
    <col min="1" max="1" width="2.421875" style="2" customWidth="1"/>
    <col min="2" max="2" width="1.8515625" style="2" customWidth="1"/>
    <col min="3" max="3" width="2.7109375" style="2" customWidth="1"/>
    <col min="4" max="4" width="6.8515625" style="2" customWidth="1"/>
    <col min="5" max="5" width="13.57421875" style="2" customWidth="1"/>
    <col min="6" max="6" width="0.5625" style="2" customWidth="1"/>
    <col min="7" max="7" width="2.57421875" style="2" customWidth="1"/>
    <col min="8" max="8" width="2.7109375" style="2" customWidth="1"/>
    <col min="9" max="9" width="9.7109375" style="2" customWidth="1"/>
    <col min="10" max="10" width="13.57421875" style="2" customWidth="1"/>
    <col min="11" max="11" width="0.71875" style="2" customWidth="1"/>
    <col min="12" max="12" width="2.421875" style="2" customWidth="1"/>
    <col min="13" max="13" width="2.8515625" style="2" customWidth="1"/>
    <col min="14" max="14" width="2.00390625" style="2" customWidth="1"/>
    <col min="15" max="15" width="12.7109375" style="2" customWidth="1"/>
    <col min="16" max="16" width="2.8515625" style="2" customWidth="1"/>
    <col min="17" max="17" width="2.00390625" style="2" customWidth="1"/>
    <col min="18" max="18" width="13.57421875" style="2" customWidth="1"/>
    <col min="19" max="19" width="0.5625" style="2" customWidth="1"/>
    <col min="20" max="16384" width="9.140625" style="2" customWidth="1"/>
  </cols>
  <sheetData>
    <row r="1" spans="1:19" ht="12" customHeight="1" hidden="1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5"/>
    </row>
    <row r="2" spans="1:19" ht="23.25" customHeight="1">
      <c r="A2" s="3"/>
      <c r="B2" s="4"/>
      <c r="C2" s="4"/>
      <c r="D2" s="4"/>
      <c r="E2" s="4"/>
      <c r="F2" s="4"/>
      <c r="G2" s="6" t="s">
        <v>303</v>
      </c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5"/>
    </row>
    <row r="3" spans="1:19" ht="12" customHeight="1" hidden="1">
      <c r="A3" s="7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19" ht="8.25" customHeight="1">
      <c r="A4" s="10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2"/>
    </row>
    <row r="5" spans="1:19" ht="24" customHeight="1">
      <c r="A5" s="13"/>
      <c r="B5" s="14" t="s">
        <v>0</v>
      </c>
      <c r="C5" s="14"/>
      <c r="D5" s="14"/>
      <c r="E5" s="362" t="s">
        <v>305</v>
      </c>
      <c r="F5" s="363"/>
      <c r="G5" s="363"/>
      <c r="H5" s="363"/>
      <c r="I5" s="363"/>
      <c r="J5" s="364"/>
      <c r="K5" s="14"/>
      <c r="L5" s="14"/>
      <c r="M5" s="14"/>
      <c r="N5" s="14"/>
      <c r="O5" s="14" t="s">
        <v>1</v>
      </c>
      <c r="P5" s="15" t="s">
        <v>2</v>
      </c>
      <c r="Q5" s="16"/>
      <c r="R5" s="17"/>
      <c r="S5" s="18"/>
    </row>
    <row r="6" spans="1:19" ht="17.25" customHeight="1" hidden="1">
      <c r="A6" s="13"/>
      <c r="B6" s="14" t="s">
        <v>3</v>
      </c>
      <c r="C6" s="14"/>
      <c r="D6" s="14"/>
      <c r="E6" s="19" t="s">
        <v>4</v>
      </c>
      <c r="F6" s="14"/>
      <c r="G6" s="14"/>
      <c r="H6" s="14"/>
      <c r="I6" s="14"/>
      <c r="J6" s="20"/>
      <c r="K6" s="14"/>
      <c r="L6" s="14"/>
      <c r="M6" s="14"/>
      <c r="N6" s="14"/>
      <c r="O6" s="14"/>
      <c r="P6" s="21"/>
      <c r="Q6" s="22"/>
      <c r="R6" s="20"/>
      <c r="S6" s="18"/>
    </row>
    <row r="7" spans="1:19" ht="24" customHeight="1">
      <c r="A7" s="13"/>
      <c r="B7" s="14" t="s">
        <v>5</v>
      </c>
      <c r="C7" s="14"/>
      <c r="D7" s="14"/>
      <c r="E7" s="365" t="s">
        <v>304</v>
      </c>
      <c r="F7" s="366"/>
      <c r="G7" s="366"/>
      <c r="H7" s="366"/>
      <c r="I7" s="366"/>
      <c r="J7" s="367"/>
      <c r="K7" s="14"/>
      <c r="L7" s="14"/>
      <c r="M7" s="14"/>
      <c r="N7" s="14"/>
      <c r="O7" s="14" t="s">
        <v>6</v>
      </c>
      <c r="P7" s="24"/>
      <c r="Q7" s="22"/>
      <c r="R7" s="20"/>
      <c r="S7" s="18"/>
    </row>
    <row r="8" spans="1:19" ht="17.25" customHeight="1" hidden="1">
      <c r="A8" s="13"/>
      <c r="B8" s="14" t="s">
        <v>7</v>
      </c>
      <c r="C8" s="14"/>
      <c r="D8" s="14"/>
      <c r="E8" s="23" t="s">
        <v>2</v>
      </c>
      <c r="F8" s="14"/>
      <c r="G8" s="14"/>
      <c r="H8" s="14"/>
      <c r="I8" s="14"/>
      <c r="J8" s="20"/>
      <c r="K8" s="14"/>
      <c r="L8" s="14"/>
      <c r="M8" s="14"/>
      <c r="N8" s="14"/>
      <c r="O8" s="14"/>
      <c r="P8" s="21"/>
      <c r="Q8" s="22"/>
      <c r="R8" s="20"/>
      <c r="S8" s="18"/>
    </row>
    <row r="9" spans="1:19" ht="24" customHeight="1">
      <c r="A9" s="13"/>
      <c r="B9" s="14" t="s">
        <v>8</v>
      </c>
      <c r="C9" s="14"/>
      <c r="D9" s="14"/>
      <c r="E9" s="368" t="s">
        <v>460</v>
      </c>
      <c r="F9" s="369"/>
      <c r="G9" s="369"/>
      <c r="H9" s="369"/>
      <c r="I9" s="369"/>
      <c r="J9" s="370"/>
      <c r="K9" s="14"/>
      <c r="L9" s="14"/>
      <c r="M9" s="14"/>
      <c r="N9" s="14"/>
      <c r="O9" s="14" t="s">
        <v>9</v>
      </c>
      <c r="P9" s="371" t="s">
        <v>10</v>
      </c>
      <c r="Q9" s="372"/>
      <c r="R9" s="373"/>
      <c r="S9" s="18"/>
    </row>
    <row r="10" spans="1:19" ht="17.25" customHeight="1" hidden="1">
      <c r="A10" s="13"/>
      <c r="B10" s="14" t="s">
        <v>11</v>
      </c>
      <c r="C10" s="14"/>
      <c r="D10" s="14"/>
      <c r="E10" s="25" t="s">
        <v>2</v>
      </c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22"/>
      <c r="Q10" s="22"/>
      <c r="R10" s="14"/>
      <c r="S10" s="18"/>
    </row>
    <row r="11" spans="1:19" ht="17.25" customHeight="1" hidden="1">
      <c r="A11" s="13"/>
      <c r="B11" s="14" t="s">
        <v>12</v>
      </c>
      <c r="C11" s="14"/>
      <c r="D11" s="14"/>
      <c r="E11" s="25" t="s">
        <v>2</v>
      </c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22"/>
      <c r="Q11" s="22"/>
      <c r="R11" s="14"/>
      <c r="S11" s="18"/>
    </row>
    <row r="12" spans="1:19" ht="17.25" customHeight="1" hidden="1">
      <c r="A12" s="13"/>
      <c r="B12" s="14" t="s">
        <v>13</v>
      </c>
      <c r="C12" s="14"/>
      <c r="D12" s="14"/>
      <c r="E12" s="25" t="s">
        <v>2</v>
      </c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22"/>
      <c r="Q12" s="22"/>
      <c r="R12" s="14"/>
      <c r="S12" s="18"/>
    </row>
    <row r="13" spans="1:19" ht="17.25" customHeight="1" hidden="1">
      <c r="A13" s="13"/>
      <c r="B13" s="14"/>
      <c r="C13" s="14"/>
      <c r="D13" s="14"/>
      <c r="E13" s="25" t="s">
        <v>2</v>
      </c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22"/>
      <c r="Q13" s="22"/>
      <c r="R13" s="14"/>
      <c r="S13" s="18"/>
    </row>
    <row r="14" spans="1:19" ht="17.25" customHeight="1" hidden="1">
      <c r="A14" s="13"/>
      <c r="B14" s="14"/>
      <c r="C14" s="14"/>
      <c r="D14" s="14"/>
      <c r="E14" s="25" t="s">
        <v>2</v>
      </c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22"/>
      <c r="Q14" s="22"/>
      <c r="R14" s="14"/>
      <c r="S14" s="18"/>
    </row>
    <row r="15" spans="1:19" ht="17.25" customHeight="1" hidden="1">
      <c r="A15" s="13"/>
      <c r="B15" s="14"/>
      <c r="C15" s="14"/>
      <c r="D15" s="14"/>
      <c r="E15" s="25" t="s">
        <v>2</v>
      </c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22"/>
      <c r="Q15" s="22"/>
      <c r="R15" s="14"/>
      <c r="S15" s="18"/>
    </row>
    <row r="16" spans="1:19" ht="17.25" customHeight="1" hidden="1">
      <c r="A16" s="13"/>
      <c r="B16" s="14"/>
      <c r="C16" s="14"/>
      <c r="D16" s="14"/>
      <c r="E16" s="25" t="s">
        <v>2</v>
      </c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22"/>
      <c r="Q16" s="22"/>
      <c r="R16" s="14"/>
      <c r="S16" s="18"/>
    </row>
    <row r="17" spans="1:19" ht="17.25" customHeight="1" hidden="1">
      <c r="A17" s="13"/>
      <c r="B17" s="14"/>
      <c r="C17" s="14"/>
      <c r="D17" s="14"/>
      <c r="E17" s="25" t="s">
        <v>2</v>
      </c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22"/>
      <c r="Q17" s="22"/>
      <c r="R17" s="14"/>
      <c r="S17" s="18"/>
    </row>
    <row r="18" spans="1:19" ht="17.25" customHeight="1" hidden="1">
      <c r="A18" s="13"/>
      <c r="B18" s="14"/>
      <c r="C18" s="14"/>
      <c r="D18" s="14"/>
      <c r="E18" s="25" t="s">
        <v>2</v>
      </c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22"/>
      <c r="Q18" s="22"/>
      <c r="R18" s="14"/>
      <c r="S18" s="18"/>
    </row>
    <row r="19" spans="1:19" ht="17.25" customHeight="1" hidden="1">
      <c r="A19" s="13"/>
      <c r="B19" s="14"/>
      <c r="C19" s="14"/>
      <c r="D19" s="14"/>
      <c r="E19" s="25" t="s">
        <v>2</v>
      </c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22"/>
      <c r="Q19" s="22"/>
      <c r="R19" s="14"/>
      <c r="S19" s="18"/>
    </row>
    <row r="20" spans="1:19" ht="17.25" customHeight="1" hidden="1">
      <c r="A20" s="13"/>
      <c r="B20" s="14"/>
      <c r="C20" s="14"/>
      <c r="D20" s="14"/>
      <c r="E20" s="25" t="s">
        <v>2</v>
      </c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22"/>
      <c r="Q20" s="22"/>
      <c r="R20" s="14"/>
      <c r="S20" s="18"/>
    </row>
    <row r="21" spans="1:19" ht="17.25" customHeight="1" hidden="1">
      <c r="A21" s="13"/>
      <c r="B21" s="14"/>
      <c r="C21" s="14"/>
      <c r="D21" s="14"/>
      <c r="E21" s="25" t="s">
        <v>2</v>
      </c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22"/>
      <c r="Q21" s="22"/>
      <c r="R21" s="14"/>
      <c r="S21" s="18"/>
    </row>
    <row r="22" spans="1:19" ht="17.25" customHeight="1" hidden="1">
      <c r="A22" s="13"/>
      <c r="B22" s="14"/>
      <c r="C22" s="14"/>
      <c r="D22" s="14"/>
      <c r="E22" s="25" t="s">
        <v>2</v>
      </c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22"/>
      <c r="Q22" s="22"/>
      <c r="R22" s="14"/>
      <c r="S22" s="18"/>
    </row>
    <row r="23" spans="1:19" ht="17.25" customHeight="1" hidden="1">
      <c r="A23" s="13"/>
      <c r="B23" s="14"/>
      <c r="C23" s="14"/>
      <c r="D23" s="14"/>
      <c r="E23" s="25" t="s">
        <v>2</v>
      </c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22"/>
      <c r="Q23" s="22"/>
      <c r="R23" s="14"/>
      <c r="S23" s="18"/>
    </row>
    <row r="24" spans="1:19" ht="17.25" customHeight="1" hidden="1">
      <c r="A24" s="13"/>
      <c r="B24" s="14"/>
      <c r="C24" s="14"/>
      <c r="D24" s="14"/>
      <c r="E24" s="26" t="s">
        <v>2</v>
      </c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22"/>
      <c r="Q24" s="22"/>
      <c r="R24" s="14"/>
      <c r="S24" s="18"/>
    </row>
    <row r="25" spans="1:19" ht="17.25" customHeight="1">
      <c r="A25" s="13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 t="s">
        <v>14</v>
      </c>
      <c r="P25" s="14" t="s">
        <v>15</v>
      </c>
      <c r="Q25" s="14"/>
      <c r="R25" s="14"/>
      <c r="S25" s="18"/>
    </row>
    <row r="26" spans="1:19" ht="17.25" customHeight="1">
      <c r="A26" s="13"/>
      <c r="B26" s="14" t="s">
        <v>16</v>
      </c>
      <c r="C26" s="14"/>
      <c r="D26" s="14"/>
      <c r="E26" s="15" t="s">
        <v>2</v>
      </c>
      <c r="F26" s="27"/>
      <c r="G26" s="27"/>
      <c r="H26" s="27"/>
      <c r="I26" s="27"/>
      <c r="J26" s="17"/>
      <c r="K26" s="14"/>
      <c r="L26" s="14"/>
      <c r="M26" s="14"/>
      <c r="N26" s="14"/>
      <c r="O26" s="28"/>
      <c r="P26" s="29"/>
      <c r="Q26" s="30"/>
      <c r="R26" s="31"/>
      <c r="S26" s="18"/>
    </row>
    <row r="27" spans="1:19" ht="17.25" customHeight="1">
      <c r="A27" s="13"/>
      <c r="B27" s="14" t="s">
        <v>17</v>
      </c>
      <c r="C27" s="14"/>
      <c r="D27" s="14"/>
      <c r="E27" s="24"/>
      <c r="F27" s="14"/>
      <c r="G27" s="14"/>
      <c r="H27" s="14"/>
      <c r="I27" s="14"/>
      <c r="J27" s="20"/>
      <c r="K27" s="14"/>
      <c r="L27" s="14"/>
      <c r="M27" s="14"/>
      <c r="N27" s="14"/>
      <c r="O27" s="28"/>
      <c r="P27" s="29"/>
      <c r="Q27" s="30"/>
      <c r="R27" s="31"/>
      <c r="S27" s="18"/>
    </row>
    <row r="28" spans="1:19" ht="17.25" customHeight="1">
      <c r="A28" s="13"/>
      <c r="B28" s="14" t="s">
        <v>18</v>
      </c>
      <c r="C28" s="14"/>
      <c r="D28" s="14"/>
      <c r="E28" s="24" t="s">
        <v>19</v>
      </c>
      <c r="F28" s="14"/>
      <c r="G28" s="14"/>
      <c r="H28" s="14"/>
      <c r="I28" s="14"/>
      <c r="J28" s="20"/>
      <c r="K28" s="14"/>
      <c r="L28" s="14"/>
      <c r="M28" s="14"/>
      <c r="N28" s="14"/>
      <c r="O28" s="28"/>
      <c r="P28" s="29"/>
      <c r="Q28" s="30"/>
      <c r="R28" s="31"/>
      <c r="S28" s="18"/>
    </row>
    <row r="29" spans="1:19" ht="17.25" customHeight="1">
      <c r="A29" s="13"/>
      <c r="B29" s="14"/>
      <c r="C29" s="14"/>
      <c r="D29" s="14"/>
      <c r="E29" s="32"/>
      <c r="F29" s="33"/>
      <c r="G29" s="33"/>
      <c r="H29" s="33"/>
      <c r="I29" s="33"/>
      <c r="J29" s="34"/>
      <c r="K29" s="14"/>
      <c r="L29" s="14"/>
      <c r="M29" s="14"/>
      <c r="N29" s="14"/>
      <c r="O29" s="22"/>
      <c r="P29" s="22"/>
      <c r="Q29" s="22"/>
      <c r="R29" s="14"/>
      <c r="S29" s="18"/>
    </row>
    <row r="30" spans="1:19" ht="17.25" customHeight="1">
      <c r="A30" s="13"/>
      <c r="B30" s="14"/>
      <c r="C30" s="14"/>
      <c r="D30" s="14"/>
      <c r="E30" s="35" t="s">
        <v>20</v>
      </c>
      <c r="F30" s="14"/>
      <c r="G30" s="14" t="s">
        <v>21</v>
      </c>
      <c r="H30" s="14"/>
      <c r="I30" s="14"/>
      <c r="J30" s="14"/>
      <c r="K30" s="14"/>
      <c r="L30" s="14"/>
      <c r="M30" s="14"/>
      <c r="N30" s="14"/>
      <c r="O30" s="35" t="s">
        <v>22</v>
      </c>
      <c r="P30" s="22"/>
      <c r="Q30" s="22"/>
      <c r="R30" s="36"/>
      <c r="S30" s="18"/>
    </row>
    <row r="31" spans="1:19" ht="17.25" customHeight="1">
      <c r="A31" s="13"/>
      <c r="B31" s="14"/>
      <c r="C31" s="14"/>
      <c r="D31" s="14"/>
      <c r="E31" s="28"/>
      <c r="F31" s="14"/>
      <c r="G31" s="29" t="s">
        <v>19</v>
      </c>
      <c r="H31" s="37"/>
      <c r="I31" s="38"/>
      <c r="J31" s="14"/>
      <c r="K31" s="14"/>
      <c r="L31" s="14"/>
      <c r="M31" s="14"/>
      <c r="N31" s="14"/>
      <c r="O31" s="39" t="s">
        <v>23</v>
      </c>
      <c r="P31" s="22"/>
      <c r="Q31" s="22"/>
      <c r="R31" s="40"/>
      <c r="S31" s="18"/>
    </row>
    <row r="32" spans="1:19" ht="8.25" customHeight="1">
      <c r="A32" s="41"/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3"/>
    </row>
    <row r="33" spans="1:19" ht="20.25" customHeight="1">
      <c r="A33" s="44"/>
      <c r="B33" s="45"/>
      <c r="C33" s="45"/>
      <c r="D33" s="45"/>
      <c r="E33" s="46" t="s">
        <v>24</v>
      </c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7"/>
    </row>
    <row r="34" spans="1:19" ht="20.25" customHeight="1">
      <c r="A34" s="48" t="s">
        <v>25</v>
      </c>
      <c r="B34" s="49"/>
      <c r="C34" s="49"/>
      <c r="D34" s="50"/>
      <c r="E34" s="51" t="s">
        <v>26</v>
      </c>
      <c r="F34" s="50"/>
      <c r="G34" s="51" t="s">
        <v>27</v>
      </c>
      <c r="H34" s="49"/>
      <c r="I34" s="50"/>
      <c r="J34" s="51" t="s">
        <v>28</v>
      </c>
      <c r="K34" s="49"/>
      <c r="L34" s="51" t="s">
        <v>29</v>
      </c>
      <c r="M34" s="49"/>
      <c r="N34" s="49"/>
      <c r="O34" s="50"/>
      <c r="P34" s="51" t="s">
        <v>30</v>
      </c>
      <c r="Q34" s="49"/>
      <c r="R34" s="49"/>
      <c r="S34" s="52"/>
    </row>
    <row r="35" spans="1:19" ht="20.25" customHeight="1">
      <c r="A35" s="53"/>
      <c r="B35" s="54"/>
      <c r="C35" s="54"/>
      <c r="D35" s="55">
        <v>0</v>
      </c>
      <c r="E35" s="56">
        <f>IF(D35=0,0,R47/D35)</f>
        <v>0</v>
      </c>
      <c r="F35" s="57"/>
      <c r="G35" s="58"/>
      <c r="H35" s="54"/>
      <c r="I35" s="55">
        <v>0</v>
      </c>
      <c r="J35" s="56">
        <f>IF(I35=0,0,R47/I35)</f>
        <v>0</v>
      </c>
      <c r="K35" s="59"/>
      <c r="L35" s="58"/>
      <c r="M35" s="54"/>
      <c r="N35" s="54"/>
      <c r="O35" s="55">
        <v>0</v>
      </c>
      <c r="P35" s="58"/>
      <c r="Q35" s="54"/>
      <c r="R35" s="60">
        <f>IF(O35=0,0,R47/O35)</f>
        <v>0</v>
      </c>
      <c r="S35" s="61"/>
    </row>
    <row r="36" spans="1:19" ht="20.25" customHeight="1">
      <c r="A36" s="44"/>
      <c r="B36" s="45"/>
      <c r="C36" s="45"/>
      <c r="D36" s="45"/>
      <c r="E36" s="46" t="s">
        <v>31</v>
      </c>
      <c r="F36" s="45"/>
      <c r="G36" s="45"/>
      <c r="H36" s="45"/>
      <c r="I36" s="45"/>
      <c r="J36" s="62" t="s">
        <v>32</v>
      </c>
      <c r="K36" s="45"/>
      <c r="L36" s="45"/>
      <c r="M36" s="45"/>
      <c r="N36" s="45"/>
      <c r="O36" s="45"/>
      <c r="P36" s="45"/>
      <c r="Q36" s="45"/>
      <c r="R36" s="45"/>
      <c r="S36" s="47"/>
    </row>
    <row r="37" spans="1:19" ht="20.25" customHeight="1">
      <c r="A37" s="63" t="s">
        <v>33</v>
      </c>
      <c r="B37" s="64"/>
      <c r="C37" s="65" t="s">
        <v>34</v>
      </c>
      <c r="D37" s="66"/>
      <c r="E37" s="66"/>
      <c r="F37" s="67"/>
      <c r="G37" s="63" t="s">
        <v>35</v>
      </c>
      <c r="H37" s="68"/>
      <c r="I37" s="65" t="s">
        <v>36</v>
      </c>
      <c r="J37" s="66"/>
      <c r="K37" s="66"/>
      <c r="L37" s="63" t="s">
        <v>37</v>
      </c>
      <c r="M37" s="68"/>
      <c r="N37" s="65" t="s">
        <v>38</v>
      </c>
      <c r="O37" s="66"/>
      <c r="P37" s="66"/>
      <c r="Q37" s="66"/>
      <c r="R37" s="66"/>
      <c r="S37" s="67"/>
    </row>
    <row r="38" spans="1:19" ht="20.25" customHeight="1">
      <c r="A38" s="69">
        <v>1</v>
      </c>
      <c r="B38" s="70" t="s">
        <v>39</v>
      </c>
      <c r="C38" s="17"/>
      <c r="D38" s="71"/>
      <c r="E38" s="72">
        <f>Rekapitulace!C14</f>
        <v>0</v>
      </c>
      <c r="F38" s="73"/>
      <c r="G38" s="69">
        <v>8</v>
      </c>
      <c r="H38" s="74" t="s">
        <v>40</v>
      </c>
      <c r="I38" s="31"/>
      <c r="J38" s="75">
        <v>0</v>
      </c>
      <c r="K38" s="76"/>
      <c r="L38" s="69">
        <v>13</v>
      </c>
      <c r="M38" s="29" t="s">
        <v>41</v>
      </c>
      <c r="N38" s="37"/>
      <c r="O38" s="37"/>
      <c r="P38" s="77">
        <f>M49</f>
        <v>21</v>
      </c>
      <c r="Q38" s="78" t="s">
        <v>42</v>
      </c>
      <c r="R38" s="72">
        <f>E44*0.028</f>
        <v>0</v>
      </c>
      <c r="S38" s="73"/>
    </row>
    <row r="39" spans="1:19" ht="20.25" customHeight="1">
      <c r="A39" s="69">
        <v>2</v>
      </c>
      <c r="B39" s="79"/>
      <c r="C39" s="34"/>
      <c r="D39" s="71"/>
      <c r="E39" s="72"/>
      <c r="F39" s="73"/>
      <c r="G39" s="69">
        <v>9</v>
      </c>
      <c r="H39" s="14" t="s">
        <v>44</v>
      </c>
      <c r="I39" s="71"/>
      <c r="J39" s="75">
        <v>0</v>
      </c>
      <c r="K39" s="76"/>
      <c r="L39" s="69">
        <v>14</v>
      </c>
      <c r="M39" s="29" t="s">
        <v>461</v>
      </c>
      <c r="N39" s="37"/>
      <c r="O39" s="37"/>
      <c r="P39" s="77">
        <f>M49</f>
        <v>21</v>
      </c>
      <c r="Q39" s="78" t="s">
        <v>42</v>
      </c>
      <c r="R39" s="72">
        <f>E44*0.04</f>
        <v>0</v>
      </c>
      <c r="S39" s="73"/>
    </row>
    <row r="40" spans="1:19" ht="20.25" customHeight="1">
      <c r="A40" s="69">
        <v>3</v>
      </c>
      <c r="B40" s="70" t="s">
        <v>45</v>
      </c>
      <c r="C40" s="17"/>
      <c r="D40" s="71"/>
      <c r="E40" s="72">
        <f>Rekapitulace!C19</f>
        <v>0</v>
      </c>
      <c r="F40" s="73"/>
      <c r="G40" s="69">
        <v>10</v>
      </c>
      <c r="H40" s="74" t="s">
        <v>46</v>
      </c>
      <c r="I40" s="31"/>
      <c r="J40" s="75">
        <v>0</v>
      </c>
      <c r="K40" s="76"/>
      <c r="L40" s="69">
        <v>15</v>
      </c>
      <c r="M40" s="29" t="s">
        <v>47</v>
      </c>
      <c r="N40" s="37"/>
      <c r="O40" s="37"/>
      <c r="P40" s="77">
        <f>M49</f>
        <v>21</v>
      </c>
      <c r="Q40" s="78" t="s">
        <v>42</v>
      </c>
      <c r="R40" s="72">
        <v>0</v>
      </c>
      <c r="S40" s="73"/>
    </row>
    <row r="41" spans="1:19" ht="20.25" customHeight="1">
      <c r="A41" s="69">
        <v>4</v>
      </c>
      <c r="B41" s="79"/>
      <c r="C41" s="34"/>
      <c r="D41" s="71"/>
      <c r="E41" s="72"/>
      <c r="F41" s="73"/>
      <c r="G41" s="69">
        <v>11</v>
      </c>
      <c r="H41" s="74"/>
      <c r="I41" s="31"/>
      <c r="J41" s="75">
        <v>0</v>
      </c>
      <c r="K41" s="76"/>
      <c r="L41" s="69">
        <v>16</v>
      </c>
      <c r="M41" s="29" t="s">
        <v>48</v>
      </c>
      <c r="N41" s="37"/>
      <c r="O41" s="37"/>
      <c r="P41" s="77">
        <f>M49</f>
        <v>21</v>
      </c>
      <c r="Q41" s="78" t="s">
        <v>42</v>
      </c>
      <c r="R41" s="72">
        <f>E44*0.019</f>
        <v>0</v>
      </c>
      <c r="S41" s="73"/>
    </row>
    <row r="42" spans="1:19" ht="20.25" customHeight="1">
      <c r="A42" s="69">
        <v>5</v>
      </c>
      <c r="B42" s="70" t="s">
        <v>297</v>
      </c>
      <c r="C42" s="17"/>
      <c r="D42" s="71"/>
      <c r="E42" s="72">
        <f>Rekapitulace!C29</f>
        <v>0</v>
      </c>
      <c r="F42" s="73"/>
      <c r="G42" s="80"/>
      <c r="H42" s="37"/>
      <c r="I42" s="31"/>
      <c r="J42" s="81"/>
      <c r="K42" s="76"/>
      <c r="L42" s="69">
        <v>17</v>
      </c>
      <c r="M42" s="29" t="s">
        <v>49</v>
      </c>
      <c r="N42" s="37"/>
      <c r="O42" s="37"/>
      <c r="P42" s="77">
        <f>M49</f>
        <v>21</v>
      </c>
      <c r="Q42" s="78" t="s">
        <v>42</v>
      </c>
      <c r="R42" s="72">
        <v>0</v>
      </c>
      <c r="S42" s="73"/>
    </row>
    <row r="43" spans="1:19" ht="20.25" customHeight="1">
      <c r="A43" s="69">
        <v>6</v>
      </c>
      <c r="B43" s="74"/>
      <c r="C43" s="31"/>
      <c r="D43" s="71"/>
      <c r="E43" s="72"/>
      <c r="F43" s="73"/>
      <c r="G43" s="80"/>
      <c r="H43" s="37"/>
      <c r="I43" s="31"/>
      <c r="J43" s="81"/>
      <c r="K43" s="76"/>
      <c r="L43" s="69">
        <v>18</v>
      </c>
      <c r="M43" s="74" t="s">
        <v>50</v>
      </c>
      <c r="N43" s="37"/>
      <c r="O43" s="37"/>
      <c r="P43" s="37"/>
      <c r="Q43" s="31"/>
      <c r="R43" s="72">
        <f>SUMIF('soupis prací'!O14:O115,1024,'soupis prací'!I14:I115)</f>
        <v>0</v>
      </c>
      <c r="S43" s="73"/>
    </row>
    <row r="44" spans="1:19" ht="20.25" customHeight="1">
      <c r="A44" s="69">
        <v>7</v>
      </c>
      <c r="B44" s="82" t="s">
        <v>51</v>
      </c>
      <c r="C44" s="37"/>
      <c r="D44" s="31"/>
      <c r="E44" s="83">
        <f>SUM(E38:E43)</f>
        <v>0</v>
      </c>
      <c r="F44" s="47"/>
      <c r="G44" s="69">
        <v>12</v>
      </c>
      <c r="H44" s="82" t="s">
        <v>52</v>
      </c>
      <c r="I44" s="31"/>
      <c r="J44" s="84">
        <f>SUM(J38:J41)</f>
        <v>0</v>
      </c>
      <c r="K44" s="85"/>
      <c r="L44" s="69">
        <v>19</v>
      </c>
      <c r="M44" s="70" t="s">
        <v>53</v>
      </c>
      <c r="N44" s="27"/>
      <c r="O44" s="27"/>
      <c r="P44" s="27"/>
      <c r="Q44" s="86"/>
      <c r="R44" s="83">
        <f>SUM(R38:R43)</f>
        <v>0</v>
      </c>
      <c r="S44" s="47"/>
    </row>
    <row r="45" spans="1:19" ht="20.25" customHeight="1">
      <c r="A45" s="87">
        <v>20</v>
      </c>
      <c r="B45" s="88" t="s">
        <v>54</v>
      </c>
      <c r="C45" s="89"/>
      <c r="D45" s="90"/>
      <c r="E45" s="91">
        <f>SUMIF('soupis prací'!O14:O115,512,'soupis prací'!I14:I115)</f>
        <v>0</v>
      </c>
      <c r="F45" s="43"/>
      <c r="G45" s="87">
        <v>21</v>
      </c>
      <c r="H45" s="88" t="s">
        <v>55</v>
      </c>
      <c r="I45" s="90"/>
      <c r="J45" s="92">
        <f>E44*0.022</f>
        <v>0</v>
      </c>
      <c r="K45" s="93">
        <f>M49</f>
        <v>21</v>
      </c>
      <c r="L45" s="87">
        <v>22</v>
      </c>
      <c r="M45" s="88" t="s">
        <v>56</v>
      </c>
      <c r="N45" s="89"/>
      <c r="O45" s="89"/>
      <c r="P45" s="89"/>
      <c r="Q45" s="90"/>
      <c r="R45" s="91">
        <f>SUMIF('soupis prací'!O14:O115,"&lt;4",'soupis prací'!I14:I115)+SUMIF('soupis prací'!O14:O115,"&gt;1024",'soupis prací'!I14:I115)</f>
        <v>0</v>
      </c>
      <c r="S45" s="43"/>
    </row>
    <row r="46" spans="1:19" ht="20.25" customHeight="1">
      <c r="A46" s="94" t="s">
        <v>17</v>
      </c>
      <c r="B46" s="11"/>
      <c r="C46" s="11"/>
      <c r="D46" s="11"/>
      <c r="E46" s="11"/>
      <c r="F46" s="95"/>
      <c r="G46" s="96"/>
      <c r="H46" s="11"/>
      <c r="I46" s="11"/>
      <c r="J46" s="11"/>
      <c r="K46" s="11"/>
      <c r="L46" s="63" t="s">
        <v>57</v>
      </c>
      <c r="M46" s="50"/>
      <c r="N46" s="65" t="s">
        <v>58</v>
      </c>
      <c r="O46" s="49"/>
      <c r="P46" s="49"/>
      <c r="Q46" s="49"/>
      <c r="R46" s="49"/>
      <c r="S46" s="52"/>
    </row>
    <row r="47" spans="1:19" ht="20.25" customHeight="1">
      <c r="A47" s="13"/>
      <c r="B47" s="14"/>
      <c r="C47" s="14"/>
      <c r="D47" s="14"/>
      <c r="E47" s="14"/>
      <c r="F47" s="20"/>
      <c r="G47" s="97"/>
      <c r="H47" s="14"/>
      <c r="I47" s="14"/>
      <c r="J47" s="14"/>
      <c r="K47" s="14"/>
      <c r="L47" s="69">
        <v>23</v>
      </c>
      <c r="M47" s="74" t="s">
        <v>59</v>
      </c>
      <c r="N47" s="37"/>
      <c r="O47" s="37"/>
      <c r="P47" s="37"/>
      <c r="Q47" s="73"/>
      <c r="R47" s="83">
        <f>ROUND(E44+J44+R44+E45+J45+R45,2)</f>
        <v>0</v>
      </c>
      <c r="S47" s="98">
        <f>E44+J44+R44+E45+J45+R45</f>
        <v>0</v>
      </c>
    </row>
    <row r="48" spans="1:19" ht="20.25" customHeight="1">
      <c r="A48" s="99" t="s">
        <v>60</v>
      </c>
      <c r="B48" s="33"/>
      <c r="C48" s="33"/>
      <c r="D48" s="33"/>
      <c r="E48" s="33"/>
      <c r="F48" s="34"/>
      <c r="G48" s="100" t="s">
        <v>61</v>
      </c>
      <c r="H48" s="33"/>
      <c r="I48" s="33"/>
      <c r="J48" s="33"/>
      <c r="K48" s="33"/>
      <c r="L48" s="69">
        <v>24</v>
      </c>
      <c r="M48" s="101">
        <v>15</v>
      </c>
      <c r="N48" s="34" t="s">
        <v>42</v>
      </c>
      <c r="O48" s="102">
        <f>R47-O49</f>
        <v>0</v>
      </c>
      <c r="P48" s="37" t="s">
        <v>62</v>
      </c>
      <c r="Q48" s="31"/>
      <c r="R48" s="103">
        <f>ROUNDUP(O48*M48/100,1)</f>
        <v>0</v>
      </c>
      <c r="S48" s="104">
        <f>O48*M48/100</f>
        <v>0</v>
      </c>
    </row>
    <row r="49" spans="1:19" ht="20.25" customHeight="1">
      <c r="A49" s="105" t="s">
        <v>16</v>
      </c>
      <c r="B49" s="27"/>
      <c r="C49" s="27"/>
      <c r="D49" s="27"/>
      <c r="E49" s="27"/>
      <c r="F49" s="17"/>
      <c r="G49" s="106"/>
      <c r="H49" s="27"/>
      <c r="I49" s="27"/>
      <c r="J49" s="27"/>
      <c r="K49" s="27"/>
      <c r="L49" s="69">
        <v>25</v>
      </c>
      <c r="M49" s="107">
        <v>21</v>
      </c>
      <c r="N49" s="31" t="s">
        <v>42</v>
      </c>
      <c r="O49" s="102">
        <f>ROUND(SUMIF('soupis prací'!N14:N115,M49,'soupis prací'!I14:I115)+SUMIF(P38:P42,M49,R38:R42)+IF(K45=M49,J45,0),2)</f>
        <v>0</v>
      </c>
      <c r="P49" s="37" t="s">
        <v>62</v>
      </c>
      <c r="Q49" s="31"/>
      <c r="R49" s="72">
        <f>ROUNDUP(O49*M49/100,1)</f>
        <v>0</v>
      </c>
      <c r="S49" s="108">
        <f>O49*M49/100</f>
        <v>0</v>
      </c>
    </row>
    <row r="50" spans="1:19" ht="20.25" customHeight="1">
      <c r="A50" s="13"/>
      <c r="B50" s="14"/>
      <c r="C50" s="14"/>
      <c r="D50" s="14"/>
      <c r="E50" s="14"/>
      <c r="F50" s="20"/>
      <c r="G50" s="97"/>
      <c r="H50" s="14"/>
      <c r="I50" s="14"/>
      <c r="J50" s="14"/>
      <c r="K50" s="14"/>
      <c r="L50" s="87">
        <v>26</v>
      </c>
      <c r="M50" s="109" t="s">
        <v>63</v>
      </c>
      <c r="N50" s="89"/>
      <c r="O50" s="89"/>
      <c r="P50" s="89"/>
      <c r="Q50" s="110"/>
      <c r="R50" s="111">
        <f>R47+R48+R49</f>
        <v>0</v>
      </c>
      <c r="S50" s="112"/>
    </row>
    <row r="51" spans="1:19" ht="20.25" customHeight="1">
      <c r="A51" s="99" t="s">
        <v>60</v>
      </c>
      <c r="B51" s="33"/>
      <c r="C51" s="33"/>
      <c r="D51" s="33"/>
      <c r="E51" s="33"/>
      <c r="F51" s="34"/>
      <c r="G51" s="100" t="s">
        <v>61</v>
      </c>
      <c r="H51" s="33"/>
      <c r="I51" s="33"/>
      <c r="J51" s="33"/>
      <c r="K51" s="33"/>
      <c r="L51" s="63" t="s">
        <v>64</v>
      </c>
      <c r="M51" s="50"/>
      <c r="N51" s="65" t="s">
        <v>65</v>
      </c>
      <c r="O51" s="49"/>
      <c r="P51" s="49"/>
      <c r="Q51" s="49"/>
      <c r="R51" s="113"/>
      <c r="S51" s="52"/>
    </row>
    <row r="52" spans="1:19" ht="20.25" customHeight="1">
      <c r="A52" s="105" t="s">
        <v>18</v>
      </c>
      <c r="B52" s="27"/>
      <c r="C52" s="27"/>
      <c r="D52" s="27"/>
      <c r="E52" s="27"/>
      <c r="F52" s="17"/>
      <c r="G52" s="106"/>
      <c r="H52" s="27"/>
      <c r="I52" s="27"/>
      <c r="J52" s="27"/>
      <c r="K52" s="27"/>
      <c r="L52" s="69">
        <v>27</v>
      </c>
      <c r="M52" s="74" t="s">
        <v>66</v>
      </c>
      <c r="N52" s="37"/>
      <c r="O52" s="37"/>
      <c r="P52" s="37"/>
      <c r="Q52" s="31"/>
      <c r="R52" s="72">
        <v>0</v>
      </c>
      <c r="S52" s="73"/>
    </row>
    <row r="53" spans="1:19" ht="20.25" customHeight="1">
      <c r="A53" s="13"/>
      <c r="B53" s="14"/>
      <c r="C53" s="14"/>
      <c r="D53" s="14"/>
      <c r="E53" s="14"/>
      <c r="F53" s="20"/>
      <c r="G53" s="97"/>
      <c r="H53" s="14"/>
      <c r="I53" s="14"/>
      <c r="J53" s="14"/>
      <c r="K53" s="14"/>
      <c r="L53" s="69">
        <v>28</v>
      </c>
      <c r="M53" s="74" t="s">
        <v>67</v>
      </c>
      <c r="N53" s="37"/>
      <c r="O53" s="37"/>
      <c r="P53" s="37"/>
      <c r="Q53" s="31"/>
      <c r="R53" s="72">
        <v>0</v>
      </c>
      <c r="S53" s="73"/>
    </row>
    <row r="54" spans="1:19" ht="20.25" customHeight="1">
      <c r="A54" s="114" t="s">
        <v>60</v>
      </c>
      <c r="B54" s="42"/>
      <c r="C54" s="42"/>
      <c r="D54" s="42"/>
      <c r="E54" s="42"/>
      <c r="F54" s="115"/>
      <c r="G54" s="116" t="s">
        <v>61</v>
      </c>
      <c r="H54" s="42"/>
      <c r="I54" s="42"/>
      <c r="J54" s="42"/>
      <c r="K54" s="42"/>
      <c r="L54" s="87">
        <v>29</v>
      </c>
      <c r="M54" s="88" t="s">
        <v>68</v>
      </c>
      <c r="N54" s="89"/>
      <c r="O54" s="89"/>
      <c r="P54" s="89"/>
      <c r="Q54" s="90"/>
      <c r="R54" s="56">
        <v>0</v>
      </c>
      <c r="S54" s="117"/>
    </row>
  </sheetData>
  <sheetProtection/>
  <mergeCells count="4">
    <mergeCell ref="E5:J5"/>
    <mergeCell ref="E7:J7"/>
    <mergeCell ref="E9:J9"/>
    <mergeCell ref="P9:R9"/>
  </mergeCells>
  <printOptions verticalCentered="1"/>
  <pageMargins left="0.5905511975288391" right="0.5905511975288391" top="0.9055117964744568" bottom="0.9055117964744568" header="0" footer="0"/>
  <pageSetup fitToHeight="1" fitToWidth="1"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1"/>
  <sheetViews>
    <sheetView showGridLines="0" zoomScalePageLayoutView="0" workbookViewId="0" topLeftCell="A1">
      <pane ySplit="13" topLeftCell="A14" activePane="bottomLeft" state="frozen"/>
      <selection pane="topLeft" activeCell="A1" sqref="A1"/>
      <selection pane="bottomLeft" activeCell="C31" sqref="C31"/>
    </sheetView>
  </sheetViews>
  <sheetFormatPr defaultColWidth="9.140625" defaultRowHeight="12.75" customHeight="1"/>
  <cols>
    <col min="1" max="1" width="11.7109375" style="2" customWidth="1"/>
    <col min="2" max="2" width="55.7109375" style="2" customWidth="1"/>
    <col min="3" max="3" width="13.57421875" style="2" customWidth="1"/>
    <col min="4" max="4" width="13.7109375" style="2" hidden="1" customWidth="1"/>
    <col min="5" max="5" width="13.8515625" style="2" hidden="1" customWidth="1"/>
    <col min="6" max="16384" width="9.140625" style="2" customWidth="1"/>
  </cols>
  <sheetData>
    <row r="1" spans="1:5" ht="18" customHeight="1">
      <c r="A1" s="118" t="s">
        <v>306</v>
      </c>
      <c r="B1" s="119"/>
      <c r="C1" s="119"/>
      <c r="D1" s="119"/>
      <c r="E1" s="119"/>
    </row>
    <row r="2" spans="1:5" ht="12" customHeight="1">
      <c r="A2" s="120" t="s">
        <v>69</v>
      </c>
      <c r="B2" s="121" t="str">
        <f>'Krycí list'!E5</f>
        <v>Fyzikální ústav AV ČR,budova F,Cukrovarnická 10/112,Praha 6</v>
      </c>
      <c r="C2" s="122"/>
      <c r="D2" s="122"/>
      <c r="E2" s="122"/>
    </row>
    <row r="3" spans="1:5" ht="12" customHeight="1">
      <c r="A3" s="120" t="s">
        <v>70</v>
      </c>
      <c r="B3" s="121" t="str">
        <f>'Krycí list'!E7</f>
        <v>Úprava laboratoře 93</v>
      </c>
      <c r="C3" s="123"/>
      <c r="D3" s="121"/>
      <c r="E3" s="124"/>
    </row>
    <row r="4" spans="1:5" ht="12" customHeight="1">
      <c r="A4" s="120" t="s">
        <v>71</v>
      </c>
      <c r="B4" s="121" t="str">
        <f>'Krycí list'!E9</f>
        <v> SOUPIS PRACÍ A DODÁVEK</v>
      </c>
      <c r="C4" s="123"/>
      <c r="D4" s="121"/>
      <c r="E4" s="124"/>
    </row>
    <row r="5" spans="1:5" ht="12" customHeight="1">
      <c r="A5" s="121" t="s">
        <v>72</v>
      </c>
      <c r="B5" s="121" t="str">
        <f>'Krycí list'!P5</f>
        <v> </v>
      </c>
      <c r="C5" s="123"/>
      <c r="D5" s="121"/>
      <c r="E5" s="124"/>
    </row>
    <row r="6" spans="1:5" ht="6" customHeight="1">
      <c r="A6" s="121"/>
      <c r="B6" s="121"/>
      <c r="C6" s="123"/>
      <c r="D6" s="121"/>
      <c r="E6" s="124"/>
    </row>
    <row r="7" spans="1:5" ht="12" customHeight="1">
      <c r="A7" s="121" t="s">
        <v>73</v>
      </c>
      <c r="B7" s="121" t="str">
        <f>'Krycí list'!E26</f>
        <v> </v>
      </c>
      <c r="C7" s="123"/>
      <c r="D7" s="121"/>
      <c r="E7" s="124"/>
    </row>
    <row r="8" spans="1:5" ht="12" customHeight="1">
      <c r="A8" s="121" t="s">
        <v>74</v>
      </c>
      <c r="B8" s="121" t="str">
        <f>'Krycí list'!E28</f>
        <v>Hana Pejšová</v>
      </c>
      <c r="C8" s="123"/>
      <c r="D8" s="121"/>
      <c r="E8" s="124"/>
    </row>
    <row r="9" spans="1:5" ht="12" customHeight="1">
      <c r="A9" s="121" t="s">
        <v>75</v>
      </c>
      <c r="B9" s="121" t="s">
        <v>23</v>
      </c>
      <c r="C9" s="123"/>
      <c r="D9" s="121"/>
      <c r="E9" s="124"/>
    </row>
    <row r="10" spans="1:5" ht="6" customHeight="1">
      <c r="A10" s="119"/>
      <c r="B10" s="119"/>
      <c r="C10" s="119"/>
      <c r="D10" s="119"/>
      <c r="E10" s="119"/>
    </row>
    <row r="11" spans="1:5" ht="12" customHeight="1">
      <c r="A11" s="125" t="s">
        <v>76</v>
      </c>
      <c r="B11" s="126" t="s">
        <v>77</v>
      </c>
      <c r="C11" s="127" t="s">
        <v>78</v>
      </c>
      <c r="D11" s="128" t="s">
        <v>79</v>
      </c>
      <c r="E11" s="127" t="s">
        <v>80</v>
      </c>
    </row>
    <row r="12" spans="1:5" ht="12" customHeight="1">
      <c r="A12" s="129">
        <v>1</v>
      </c>
      <c r="B12" s="130">
        <v>2</v>
      </c>
      <c r="C12" s="131">
        <v>3</v>
      </c>
      <c r="D12" s="132">
        <v>4</v>
      </c>
      <c r="E12" s="131">
        <v>5</v>
      </c>
    </row>
    <row r="13" spans="1:5" ht="3.75" customHeight="1">
      <c r="A13" s="133"/>
      <c r="B13" s="134"/>
      <c r="C13" s="134"/>
      <c r="D13" s="134"/>
      <c r="E13" s="135"/>
    </row>
    <row r="14" spans="1:5" s="136" customFormat="1" ht="12.75" customHeight="1">
      <c r="A14" s="137" t="str">
        <f>'soupis prací'!D14</f>
        <v>HSV</v>
      </c>
      <c r="B14" s="138" t="str">
        <f>'soupis prací'!E14</f>
        <v>Práce a dodávky HSV</v>
      </c>
      <c r="C14" s="139">
        <f>'soupis prací'!I14</f>
        <v>0</v>
      </c>
      <c r="D14" s="140">
        <f>'soupis prací'!K14</f>
        <v>2.8809961200000003</v>
      </c>
      <c r="E14" s="140">
        <f>'soupis prací'!M14</f>
        <v>3.481877</v>
      </c>
    </row>
    <row r="15" spans="1:5" s="136" customFormat="1" ht="12.75" customHeight="1">
      <c r="A15" s="141" t="str">
        <f>'soupis prací'!D15</f>
        <v>3</v>
      </c>
      <c r="B15" s="142" t="str">
        <f>'soupis prací'!E15</f>
        <v>Svislé a kompletní konstrukce</v>
      </c>
      <c r="C15" s="143">
        <f>'soupis prací'!I15</f>
        <v>0</v>
      </c>
      <c r="D15" s="144">
        <f>'soupis prací'!K15</f>
        <v>0.32330212</v>
      </c>
      <c r="E15" s="144">
        <f>'soupis prací'!M15</f>
        <v>0</v>
      </c>
    </row>
    <row r="16" spans="1:5" s="136" customFormat="1" ht="12.75" customHeight="1">
      <c r="A16" s="141" t="str">
        <f>'soupis prací'!D26</f>
        <v>6</v>
      </c>
      <c r="B16" s="142" t="str">
        <f>'soupis prací'!E26</f>
        <v>Úpravy povrchů, podlahy a osazování výplní</v>
      </c>
      <c r="C16" s="143">
        <f>'soupis prací'!I26</f>
        <v>0</v>
      </c>
      <c r="D16" s="144">
        <f>'soupis prací'!K26</f>
        <v>2.5182306000000003</v>
      </c>
      <c r="E16" s="144">
        <f>'soupis prací'!M26</f>
        <v>0</v>
      </c>
    </row>
    <row r="17" spans="1:5" s="136" customFormat="1" ht="12.75" customHeight="1">
      <c r="A17" s="141" t="str">
        <f>'soupis prací'!D39</f>
        <v>9</v>
      </c>
      <c r="B17" s="142" t="str">
        <f>'soupis prací'!E39</f>
        <v>Ostatní konstrukce a práce-bourání</v>
      </c>
      <c r="C17" s="143">
        <f>'soupis prací'!I39</f>
        <v>0</v>
      </c>
      <c r="D17" s="144">
        <f>'soupis prací'!K39</f>
        <v>0.0394634</v>
      </c>
      <c r="E17" s="144">
        <f>'soupis prací'!M39</f>
        <v>3.481877</v>
      </c>
    </row>
    <row r="18" spans="1:5" s="136" customFormat="1" ht="12.75" customHeight="1">
      <c r="A18" s="145" t="str">
        <f>'soupis prací'!D56</f>
        <v>99</v>
      </c>
      <c r="B18" s="146" t="str">
        <f>'soupis prací'!E56</f>
        <v>Přesuny hmot a sutí</v>
      </c>
      <c r="C18" s="147">
        <f>'soupis prací'!I56</f>
        <v>0</v>
      </c>
      <c r="D18" s="148">
        <f>'soupis prací'!K56</f>
        <v>0</v>
      </c>
      <c r="E18" s="148">
        <f>'soupis prací'!M56</f>
        <v>0</v>
      </c>
    </row>
    <row r="19" spans="1:5" s="136" customFormat="1" ht="12.75" customHeight="1">
      <c r="A19" s="137" t="str">
        <f>'soupis prací'!D63</f>
        <v>PSV</v>
      </c>
      <c r="B19" s="138" t="str">
        <f>'soupis prací'!E63</f>
        <v>Práce a dodávky PSV</v>
      </c>
      <c r="C19" s="139">
        <f>'soupis prací'!I63</f>
        <v>0</v>
      </c>
      <c r="D19" s="140">
        <f>'soupis prací'!K63</f>
        <v>0.7140773900000001</v>
      </c>
      <c r="E19" s="140">
        <f>'soupis prací'!M63</f>
        <v>0.2521846</v>
      </c>
    </row>
    <row r="20" spans="1:5" s="136" customFormat="1" ht="12.75" customHeight="1">
      <c r="A20" s="141" t="str">
        <f>'soupis prací'!D64</f>
        <v>725</v>
      </c>
      <c r="B20" s="142" t="str">
        <f>'soupis prací'!E64</f>
        <v>Zdravotechnika - zařizovací předměty</v>
      </c>
      <c r="C20" s="143">
        <f>'soupis prací'!I64</f>
        <v>0</v>
      </c>
      <c r="D20" s="144">
        <f>'soupis prací'!K64</f>
        <v>0</v>
      </c>
      <c r="E20" s="144">
        <f>'soupis prací'!M64</f>
        <v>0.01707</v>
      </c>
    </row>
    <row r="21" spans="1:5" s="136" customFormat="1" ht="12.75" customHeight="1">
      <c r="A21" s="141" t="str">
        <f>'soupis prací'!D66</f>
        <v>735</v>
      </c>
      <c r="B21" s="142" t="str">
        <f>'soupis prací'!E66</f>
        <v>Ústřední vytápění - otopná tělesa</v>
      </c>
      <c r="C21" s="143">
        <f>'soupis prací'!I66</f>
        <v>0</v>
      </c>
      <c r="D21" s="144">
        <f>'soupis prací'!K66</f>
        <v>0.0002</v>
      </c>
      <c r="E21" s="144">
        <f>'soupis prací'!M66</f>
        <v>0.14006</v>
      </c>
    </row>
    <row r="22" spans="1:5" s="136" customFormat="1" ht="12.75" customHeight="1">
      <c r="A22" s="141" t="str">
        <f>'soupis prací'!D68</f>
        <v>766</v>
      </c>
      <c r="B22" s="142" t="str">
        <f>'soupis prací'!E68</f>
        <v>Konstrukce truhlářské</v>
      </c>
      <c r="C22" s="143">
        <f>'soupis prací'!I68</f>
        <v>0</v>
      </c>
      <c r="D22" s="144">
        <f>'soupis prací'!K68</f>
        <v>0.026</v>
      </c>
      <c r="E22" s="144">
        <f>'soupis prací'!M68</f>
        <v>0</v>
      </c>
    </row>
    <row r="23" spans="1:5" s="136" customFormat="1" ht="12.75" customHeight="1">
      <c r="A23" s="141" t="str">
        <f>'soupis prací'!D73</f>
        <v>767</v>
      </c>
      <c r="B23" s="142" t="str">
        <f>'soupis prací'!E73</f>
        <v>Konstrukce zámečnické</v>
      </c>
      <c r="C23" s="143">
        <f>'soupis prací'!I73</f>
        <v>0</v>
      </c>
      <c r="D23" s="144">
        <f>'soupis prací'!K73</f>
        <v>0.00035</v>
      </c>
      <c r="E23" s="144">
        <f>'soupis prací'!M73</f>
        <v>0.002</v>
      </c>
    </row>
    <row r="24" spans="1:5" s="136" customFormat="1" ht="12.75" customHeight="1">
      <c r="A24" s="141" t="str">
        <f>'soupis prací'!D79</f>
        <v>775</v>
      </c>
      <c r="B24" s="142" t="str">
        <f>'soupis prací'!E79</f>
        <v>Podlahy skládané (parkety, vlysy, lamely aj.)</v>
      </c>
      <c r="C24" s="143">
        <f>'soupis prací'!I79</f>
        <v>0</v>
      </c>
      <c r="D24" s="144">
        <f>'soupis prací'!K79</f>
        <v>0.00026250000000000004</v>
      </c>
      <c r="E24" s="144">
        <f>'soupis prací'!M79</f>
        <v>0</v>
      </c>
    </row>
    <row r="25" spans="1:5" s="136" customFormat="1" ht="12.75" customHeight="1">
      <c r="A25" s="141" t="str">
        <f>'soupis prací'!D83</f>
        <v>776</v>
      </c>
      <c r="B25" s="142" t="str">
        <f>'soupis prací'!E83</f>
        <v>Podlahy povlakové</v>
      </c>
      <c r="C25" s="143">
        <f>'soupis prací'!I83</f>
        <v>0</v>
      </c>
      <c r="D25" s="144">
        <f>'soupis prací'!K83</f>
        <v>0.44494200000000006</v>
      </c>
      <c r="E25" s="144">
        <f>'soupis prací'!M83</f>
        <v>0.060145</v>
      </c>
    </row>
    <row r="26" spans="1:5" s="136" customFormat="1" ht="12.75" customHeight="1">
      <c r="A26" s="141" t="str">
        <f>'soupis prací'!D92</f>
        <v>781</v>
      </c>
      <c r="B26" s="142" t="str">
        <f>'soupis prací'!E92</f>
        <v>Dokončovací práce - obklady keramické</v>
      </c>
      <c r="C26" s="143">
        <f>'soupis prací'!I92</f>
        <v>0</v>
      </c>
      <c r="D26" s="144">
        <f>'soupis prací'!K92</f>
        <v>0.087642</v>
      </c>
      <c r="E26" s="144">
        <f>'soupis prací'!M92</f>
        <v>0</v>
      </c>
    </row>
    <row r="27" spans="1:5" s="136" customFormat="1" ht="12.75" customHeight="1">
      <c r="A27" s="141" t="str">
        <f>'soupis prací'!D98</f>
        <v>783</v>
      </c>
      <c r="B27" s="142" t="str">
        <f>'soupis prací'!E98</f>
        <v>Dokončovací práce - nátěry</v>
      </c>
      <c r="C27" s="143">
        <f>'soupis prací'!I98</f>
        <v>0</v>
      </c>
      <c r="D27" s="144">
        <f>'soupis prací'!K98</f>
        <v>0.00116369</v>
      </c>
      <c r="E27" s="144">
        <f>'soupis prací'!M98</f>
        <v>0</v>
      </c>
    </row>
    <row r="28" spans="1:5" s="136" customFormat="1" ht="12.75" customHeight="1">
      <c r="A28" s="141" t="str">
        <f>'soupis prací'!D101</f>
        <v>784</v>
      </c>
      <c r="B28" s="142" t="str">
        <f>'soupis prací'!E101</f>
        <v>Dokončovací práce - malby a tapety</v>
      </c>
      <c r="C28" s="143">
        <f>'soupis prací'!I101</f>
        <v>0</v>
      </c>
      <c r="D28" s="144">
        <f>'soupis prací'!K101</f>
        <v>0.15351720000000002</v>
      </c>
      <c r="E28" s="144">
        <f>'soupis prací'!M101</f>
        <v>0.0329096</v>
      </c>
    </row>
    <row r="29" spans="1:5" s="136" customFormat="1" ht="12.75" customHeight="1">
      <c r="A29" s="137" t="str">
        <f>'soupis prací'!D107</f>
        <v>M</v>
      </c>
      <c r="B29" s="138" t="str">
        <f>'soupis prací'!E107</f>
        <v>Práce a dodávky M</v>
      </c>
      <c r="C29" s="139">
        <f>'soupis prací'!I107</f>
        <v>0</v>
      </c>
      <c r="D29" s="140">
        <f>'soupis prací'!K107</f>
        <v>0</v>
      </c>
      <c r="E29" s="140">
        <f>'soupis prací'!M107</f>
        <v>0</v>
      </c>
    </row>
    <row r="30" spans="1:5" s="136" customFormat="1" ht="12.75" customHeight="1">
      <c r="A30" s="141"/>
      <c r="B30" s="142" t="str">
        <f>'soupis prací'!E108</f>
        <v>Profese</v>
      </c>
      <c r="C30" s="143">
        <f>'soupis prací'!I108</f>
        <v>0</v>
      </c>
      <c r="D30" s="144">
        <f>'soupis prací'!K108</f>
        <v>0</v>
      </c>
      <c r="E30" s="144">
        <f>'soupis prací'!M108</f>
        <v>0</v>
      </c>
    </row>
    <row r="31" spans="2:5" s="149" customFormat="1" ht="12.75" customHeight="1">
      <c r="B31" s="150" t="s">
        <v>81</v>
      </c>
      <c r="C31" s="151">
        <f>'soupis prací'!I115</f>
        <v>0</v>
      </c>
      <c r="D31" s="152">
        <f>'soupis prací'!K115</f>
        <v>3.5950735100000006</v>
      </c>
      <c r="E31" s="152">
        <f>'soupis prací'!M115</f>
        <v>3.7340616</v>
      </c>
    </row>
  </sheetData>
  <sheetProtection/>
  <printOptions horizontalCentered="1"/>
  <pageMargins left="1.1023621559143066" right="1.1023621559143066" top="0.787401556968689" bottom="0.787401556968689" header="0" footer="0"/>
  <pageSetup fitToHeight="999" horizontalDpi="600" verticalDpi="600" orientation="portrait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115"/>
  <sheetViews>
    <sheetView showGridLines="0" zoomScalePageLayoutView="0" workbookViewId="0" topLeftCell="A1">
      <pane ySplit="13" topLeftCell="A14" activePane="bottomLeft" state="frozen"/>
      <selection pane="topLeft" activeCell="A1" sqref="A1"/>
      <selection pane="bottomLeft" activeCell="E33" sqref="E33"/>
    </sheetView>
  </sheetViews>
  <sheetFormatPr defaultColWidth="9.140625" defaultRowHeight="11.25" customHeight="1"/>
  <cols>
    <col min="1" max="1" width="5.57421875" style="2" customWidth="1"/>
    <col min="2" max="2" width="4.421875" style="2" customWidth="1"/>
    <col min="3" max="3" width="4.7109375" style="2" customWidth="1"/>
    <col min="4" max="4" width="12.7109375" style="2" customWidth="1"/>
    <col min="5" max="5" width="55.57421875" style="2" customWidth="1"/>
    <col min="6" max="6" width="4.7109375" style="2" customWidth="1"/>
    <col min="7" max="7" width="9.8515625" style="2" customWidth="1"/>
    <col min="8" max="8" width="9.7109375" style="2" customWidth="1"/>
    <col min="9" max="9" width="13.57421875" style="2" customWidth="1"/>
    <col min="10" max="10" width="10.57421875" style="2" hidden="1" customWidth="1"/>
    <col min="11" max="11" width="10.8515625" style="2" hidden="1" customWidth="1"/>
    <col min="12" max="12" width="9.7109375" style="2" hidden="1" customWidth="1"/>
    <col min="13" max="13" width="11.57421875" style="2" hidden="1" customWidth="1"/>
    <col min="14" max="14" width="5.28125" style="2" customWidth="1"/>
    <col min="15" max="15" width="7.00390625" style="2" hidden="1" customWidth="1"/>
    <col min="16" max="16" width="7.28125" style="2" hidden="1" customWidth="1"/>
    <col min="17" max="19" width="9.140625" style="2" hidden="1" customWidth="1"/>
    <col min="20" max="20" width="0" style="2" hidden="1" customWidth="1"/>
    <col min="21" max="16384" width="9.140625" style="2" customWidth="1"/>
  </cols>
  <sheetData>
    <row r="1" spans="1:20" ht="18" customHeight="1">
      <c r="A1" s="118" t="s">
        <v>459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4"/>
      <c r="P1" s="154"/>
      <c r="Q1" s="153"/>
      <c r="R1" s="153"/>
      <c r="S1" s="153"/>
      <c r="T1" s="153"/>
    </row>
    <row r="2" spans="1:20" ht="11.25" customHeight="1">
      <c r="A2" s="120" t="s">
        <v>69</v>
      </c>
      <c r="B2" s="121"/>
      <c r="C2" s="121" t="str">
        <f>'Krycí list'!E5</f>
        <v>Fyzikální ústav AV ČR,budova F,Cukrovarnická 10/112,Praha 6</v>
      </c>
      <c r="D2" s="121"/>
      <c r="E2" s="121"/>
      <c r="F2" s="121"/>
      <c r="G2" s="121"/>
      <c r="H2" s="121"/>
      <c r="I2" s="121"/>
      <c r="J2" s="121"/>
      <c r="K2" s="121"/>
      <c r="L2" s="153"/>
      <c r="M2" s="153"/>
      <c r="N2" s="153"/>
      <c r="O2" s="154"/>
      <c r="P2" s="154"/>
      <c r="Q2" s="153"/>
      <c r="R2" s="153"/>
      <c r="S2" s="153"/>
      <c r="T2" s="153"/>
    </row>
    <row r="3" spans="1:20" ht="11.25" customHeight="1">
      <c r="A3" s="120" t="s">
        <v>70</v>
      </c>
      <c r="B3" s="121"/>
      <c r="C3" s="121" t="str">
        <f>'Krycí list'!E7</f>
        <v>Úprava laboratoře 93</v>
      </c>
      <c r="D3" s="121"/>
      <c r="E3" s="121"/>
      <c r="F3" s="121"/>
      <c r="G3" s="121"/>
      <c r="H3" s="121"/>
      <c r="I3" s="121"/>
      <c r="J3" s="121"/>
      <c r="K3" s="121"/>
      <c r="L3" s="153"/>
      <c r="M3" s="153"/>
      <c r="N3" s="153"/>
      <c r="O3" s="154"/>
      <c r="P3" s="154"/>
      <c r="Q3" s="153"/>
      <c r="R3" s="153"/>
      <c r="S3" s="153"/>
      <c r="T3" s="153"/>
    </row>
    <row r="4" spans="1:20" ht="11.25" customHeight="1">
      <c r="A4" s="120" t="s">
        <v>71</v>
      </c>
      <c r="B4" s="121"/>
      <c r="C4" s="121" t="str">
        <f>'Krycí list'!E9</f>
        <v> SOUPIS PRACÍ A DODÁVEK</v>
      </c>
      <c r="D4" s="121"/>
      <c r="E4" s="121"/>
      <c r="F4" s="121"/>
      <c r="G4" s="121"/>
      <c r="H4" s="121"/>
      <c r="I4" s="121"/>
      <c r="J4" s="121"/>
      <c r="K4" s="121"/>
      <c r="L4" s="153"/>
      <c r="M4" s="153"/>
      <c r="N4" s="153"/>
      <c r="O4" s="154"/>
      <c r="P4" s="154"/>
      <c r="Q4" s="153"/>
      <c r="R4" s="153"/>
      <c r="S4" s="153"/>
      <c r="T4" s="153"/>
    </row>
    <row r="5" spans="1:20" ht="11.25" customHeight="1">
      <c r="A5" s="121" t="s">
        <v>82</v>
      </c>
      <c r="B5" s="121"/>
      <c r="C5" s="121" t="str">
        <f>'Krycí list'!P5</f>
        <v> </v>
      </c>
      <c r="D5" s="121"/>
      <c r="E5" s="121"/>
      <c r="F5" s="121"/>
      <c r="G5" s="121"/>
      <c r="H5" s="121"/>
      <c r="I5" s="121"/>
      <c r="J5" s="121"/>
      <c r="K5" s="121"/>
      <c r="L5" s="153"/>
      <c r="M5" s="153"/>
      <c r="N5" s="153"/>
      <c r="O5" s="154"/>
      <c r="P5" s="154"/>
      <c r="Q5" s="153"/>
      <c r="R5" s="153"/>
      <c r="S5" s="153"/>
      <c r="T5" s="153"/>
    </row>
    <row r="6" spans="1:20" ht="6" customHeight="1">
      <c r="A6" s="121"/>
      <c r="B6" s="121"/>
      <c r="C6" s="121"/>
      <c r="D6" s="121"/>
      <c r="E6" s="121"/>
      <c r="F6" s="121"/>
      <c r="G6" s="121"/>
      <c r="H6" s="121"/>
      <c r="I6" s="121"/>
      <c r="J6" s="121"/>
      <c r="K6" s="121"/>
      <c r="L6" s="153"/>
      <c r="M6" s="153"/>
      <c r="N6" s="153"/>
      <c r="O6" s="154"/>
      <c r="P6" s="154"/>
      <c r="Q6" s="153"/>
      <c r="R6" s="153"/>
      <c r="S6" s="153"/>
      <c r="T6" s="153"/>
    </row>
    <row r="7" spans="1:20" ht="11.25" customHeight="1">
      <c r="A7" s="121" t="s">
        <v>73</v>
      </c>
      <c r="B7" s="121"/>
      <c r="C7" s="121" t="str">
        <f>'Krycí list'!E26</f>
        <v> </v>
      </c>
      <c r="D7" s="121"/>
      <c r="E7" s="121"/>
      <c r="F7" s="121"/>
      <c r="G7" s="121"/>
      <c r="H7" s="121"/>
      <c r="I7" s="121"/>
      <c r="J7" s="121"/>
      <c r="K7" s="121"/>
      <c r="L7" s="153"/>
      <c r="M7" s="153"/>
      <c r="N7" s="153"/>
      <c r="O7" s="154"/>
      <c r="P7" s="154"/>
      <c r="Q7" s="153"/>
      <c r="R7" s="153"/>
      <c r="S7" s="153"/>
      <c r="T7" s="153"/>
    </row>
    <row r="8" spans="1:20" ht="11.25" customHeight="1">
      <c r="A8" s="121" t="s">
        <v>74</v>
      </c>
      <c r="B8" s="121"/>
      <c r="C8" s="121" t="str">
        <f>'Krycí list'!E28</f>
        <v>Hana Pejšová</v>
      </c>
      <c r="D8" s="121"/>
      <c r="E8" s="121"/>
      <c r="F8" s="121"/>
      <c r="G8" s="121"/>
      <c r="H8" s="121"/>
      <c r="I8" s="121"/>
      <c r="J8" s="121"/>
      <c r="K8" s="121"/>
      <c r="L8" s="153"/>
      <c r="M8" s="153"/>
      <c r="N8" s="153"/>
      <c r="O8" s="154"/>
      <c r="P8" s="154"/>
      <c r="Q8" s="153"/>
      <c r="R8" s="153"/>
      <c r="S8" s="153"/>
      <c r="T8" s="153"/>
    </row>
    <row r="9" spans="1:20" ht="11.25" customHeight="1">
      <c r="A9" s="121" t="s">
        <v>75</v>
      </c>
      <c r="B9" s="121"/>
      <c r="C9" s="121" t="s">
        <v>23</v>
      </c>
      <c r="D9" s="121"/>
      <c r="E9" s="121"/>
      <c r="F9" s="121"/>
      <c r="G9" s="121"/>
      <c r="H9" s="121"/>
      <c r="I9" s="121"/>
      <c r="J9" s="121"/>
      <c r="K9" s="121"/>
      <c r="L9" s="153"/>
      <c r="M9" s="153"/>
      <c r="N9" s="153"/>
      <c r="O9" s="154"/>
      <c r="P9" s="154"/>
      <c r="Q9" s="153"/>
      <c r="R9" s="153"/>
      <c r="S9" s="153"/>
      <c r="T9" s="153"/>
    </row>
    <row r="10" spans="1:20" ht="5.25" customHeight="1">
      <c r="A10" s="153"/>
      <c r="B10" s="153"/>
      <c r="C10" s="153"/>
      <c r="D10" s="153"/>
      <c r="E10" s="153"/>
      <c r="F10" s="153"/>
      <c r="G10" s="153"/>
      <c r="H10" s="153"/>
      <c r="I10" s="153"/>
      <c r="J10" s="153"/>
      <c r="K10" s="153"/>
      <c r="L10" s="153"/>
      <c r="M10" s="153"/>
      <c r="N10" s="153"/>
      <c r="O10" s="154"/>
      <c r="P10" s="154"/>
      <c r="Q10" s="153"/>
      <c r="R10" s="153"/>
      <c r="S10" s="153"/>
      <c r="T10" s="153"/>
    </row>
    <row r="11" spans="1:21" ht="21.75" customHeight="1">
      <c r="A11" s="125" t="s">
        <v>83</v>
      </c>
      <c r="B11" s="126" t="s">
        <v>84</v>
      </c>
      <c r="C11" s="126" t="s">
        <v>85</v>
      </c>
      <c r="D11" s="126" t="s">
        <v>86</v>
      </c>
      <c r="E11" s="126" t="s">
        <v>77</v>
      </c>
      <c r="F11" s="126" t="s">
        <v>87</v>
      </c>
      <c r="G11" s="126" t="s">
        <v>88</v>
      </c>
      <c r="H11" s="126" t="s">
        <v>89</v>
      </c>
      <c r="I11" s="126" t="s">
        <v>78</v>
      </c>
      <c r="J11" s="126" t="s">
        <v>90</v>
      </c>
      <c r="K11" s="126" t="s">
        <v>79</v>
      </c>
      <c r="L11" s="126" t="s">
        <v>91</v>
      </c>
      <c r="M11" s="126" t="s">
        <v>92</v>
      </c>
      <c r="N11" s="126" t="s">
        <v>93</v>
      </c>
      <c r="O11" s="155" t="s">
        <v>94</v>
      </c>
      <c r="P11" s="156" t="s">
        <v>95</v>
      </c>
      <c r="Q11" s="126"/>
      <c r="R11" s="126"/>
      <c r="S11" s="126"/>
      <c r="T11" s="157" t="s">
        <v>96</v>
      </c>
      <c r="U11" s="158"/>
    </row>
    <row r="12" spans="1:21" ht="11.25" customHeight="1">
      <c r="A12" s="129">
        <v>1</v>
      </c>
      <c r="B12" s="130">
        <v>2</v>
      </c>
      <c r="C12" s="130">
        <v>3</v>
      </c>
      <c r="D12" s="130">
        <v>4</v>
      </c>
      <c r="E12" s="130">
        <v>5</v>
      </c>
      <c r="F12" s="130">
        <v>6</v>
      </c>
      <c r="G12" s="130">
        <v>7</v>
      </c>
      <c r="H12" s="130">
        <v>8</v>
      </c>
      <c r="I12" s="130">
        <v>9</v>
      </c>
      <c r="J12" s="130"/>
      <c r="K12" s="130"/>
      <c r="L12" s="130"/>
      <c r="M12" s="130"/>
      <c r="N12" s="130">
        <v>10</v>
      </c>
      <c r="O12" s="159">
        <v>11</v>
      </c>
      <c r="P12" s="160">
        <v>12</v>
      </c>
      <c r="Q12" s="130"/>
      <c r="R12" s="130"/>
      <c r="S12" s="130"/>
      <c r="T12" s="161">
        <v>11</v>
      </c>
      <c r="U12" s="158"/>
    </row>
    <row r="13" spans="1:20" ht="3.75" customHeight="1">
      <c r="A13" s="153"/>
      <c r="B13" s="153"/>
      <c r="C13" s="153"/>
      <c r="D13" s="153"/>
      <c r="E13" s="153"/>
      <c r="F13" s="153"/>
      <c r="G13" s="153"/>
      <c r="H13" s="153"/>
      <c r="I13" s="153"/>
      <c r="J13" s="153"/>
      <c r="K13" s="153"/>
      <c r="L13" s="153"/>
      <c r="M13" s="153"/>
      <c r="N13" s="153"/>
      <c r="O13" s="154"/>
      <c r="P13" s="162"/>
      <c r="Q13" s="153"/>
      <c r="R13" s="153"/>
      <c r="S13" s="153"/>
      <c r="T13" s="153"/>
    </row>
    <row r="14" spans="1:16" s="136" customFormat="1" ht="12.75" customHeight="1">
      <c r="A14" s="163"/>
      <c r="B14" s="164" t="s">
        <v>57</v>
      </c>
      <c r="C14" s="163"/>
      <c r="D14" s="163" t="s">
        <v>39</v>
      </c>
      <c r="E14" s="163" t="s">
        <v>97</v>
      </c>
      <c r="F14" s="163"/>
      <c r="G14" s="163"/>
      <c r="H14" s="163"/>
      <c r="I14" s="165">
        <f>I15+I26+I39</f>
        <v>0</v>
      </c>
      <c r="J14" s="163"/>
      <c r="K14" s="166">
        <f>K15+K26+K39</f>
        <v>2.8809961200000003</v>
      </c>
      <c r="L14" s="163"/>
      <c r="M14" s="166">
        <f>M15+M26+M39</f>
        <v>3.481877</v>
      </c>
      <c r="N14" s="163"/>
      <c r="P14" s="138" t="s">
        <v>98</v>
      </c>
    </row>
    <row r="15" spans="2:16" s="136" customFormat="1" ht="12.75" customHeight="1">
      <c r="B15" s="141" t="s">
        <v>57</v>
      </c>
      <c r="D15" s="142" t="s">
        <v>99</v>
      </c>
      <c r="E15" s="142" t="s">
        <v>100</v>
      </c>
      <c r="I15" s="143">
        <f>SUM(I16:I25)</f>
        <v>0</v>
      </c>
      <c r="K15" s="144">
        <f>SUM(K16:K25)</f>
        <v>0.32330212</v>
      </c>
      <c r="M15" s="144">
        <f>SUM(M16:M25)</f>
        <v>0</v>
      </c>
      <c r="P15" s="142" t="s">
        <v>101</v>
      </c>
    </row>
    <row r="16" spans="1:16" s="14" customFormat="1" ht="13.5" customHeight="1">
      <c r="A16" s="167" t="s">
        <v>101</v>
      </c>
      <c r="B16" s="167" t="s">
        <v>102</v>
      </c>
      <c r="C16" s="167" t="s">
        <v>103</v>
      </c>
      <c r="D16" s="168" t="s">
        <v>104</v>
      </c>
      <c r="E16" s="169" t="s">
        <v>105</v>
      </c>
      <c r="F16" s="167" t="s">
        <v>106</v>
      </c>
      <c r="G16" s="170">
        <v>0.064</v>
      </c>
      <c r="H16" s="171"/>
      <c r="I16" s="171">
        <f>ROUND(G16*H16,2)</f>
        <v>0</v>
      </c>
      <c r="J16" s="172">
        <v>2.4533</v>
      </c>
      <c r="K16" s="170">
        <f>G16*J16</f>
        <v>0.15701120000000002</v>
      </c>
      <c r="L16" s="172">
        <v>0</v>
      </c>
      <c r="M16" s="170">
        <f>G16*L16</f>
        <v>0</v>
      </c>
      <c r="N16" s="173">
        <v>21</v>
      </c>
      <c r="O16" s="174">
        <v>4</v>
      </c>
      <c r="P16" s="14" t="s">
        <v>107</v>
      </c>
    </row>
    <row r="17" spans="4:19" s="14" customFormat="1" ht="15.75" customHeight="1">
      <c r="D17" s="175"/>
      <c r="E17" s="176" t="s">
        <v>108</v>
      </c>
      <c r="G17" s="177">
        <v>0.064</v>
      </c>
      <c r="P17" s="175" t="s">
        <v>107</v>
      </c>
      <c r="Q17" s="175" t="s">
        <v>107</v>
      </c>
      <c r="R17" s="175" t="s">
        <v>109</v>
      </c>
      <c r="S17" s="175" t="s">
        <v>101</v>
      </c>
    </row>
    <row r="18" spans="1:16" s="14" customFormat="1" ht="13.5" customHeight="1">
      <c r="A18" s="167" t="s">
        <v>107</v>
      </c>
      <c r="B18" s="167" t="s">
        <v>102</v>
      </c>
      <c r="C18" s="167" t="s">
        <v>103</v>
      </c>
      <c r="D18" s="168" t="s">
        <v>110</v>
      </c>
      <c r="E18" s="169" t="s">
        <v>111</v>
      </c>
      <c r="F18" s="167" t="s">
        <v>112</v>
      </c>
      <c r="G18" s="170">
        <v>0.96</v>
      </c>
      <c r="H18" s="171"/>
      <c r="I18" s="171">
        <f>ROUND(G18*H18,2)</f>
        <v>0</v>
      </c>
      <c r="J18" s="172">
        <v>0.01052</v>
      </c>
      <c r="K18" s="170">
        <f>G18*J18</f>
        <v>0.0100992</v>
      </c>
      <c r="L18" s="172">
        <v>0</v>
      </c>
      <c r="M18" s="170">
        <f>G18*L18</f>
        <v>0</v>
      </c>
      <c r="N18" s="173">
        <v>21</v>
      </c>
      <c r="O18" s="174">
        <v>4</v>
      </c>
      <c r="P18" s="14" t="s">
        <v>107</v>
      </c>
    </row>
    <row r="19" spans="4:19" s="14" customFormat="1" ht="15.75" customHeight="1">
      <c r="D19" s="175"/>
      <c r="E19" s="176" t="s">
        <v>113</v>
      </c>
      <c r="G19" s="177">
        <v>0.96</v>
      </c>
      <c r="P19" s="175" t="s">
        <v>107</v>
      </c>
      <c r="Q19" s="175" t="s">
        <v>107</v>
      </c>
      <c r="R19" s="175" t="s">
        <v>109</v>
      </c>
      <c r="S19" s="175" t="s">
        <v>101</v>
      </c>
    </row>
    <row r="20" spans="1:16" s="14" customFormat="1" ht="13.5" customHeight="1">
      <c r="A20" s="167" t="s">
        <v>99</v>
      </c>
      <c r="B20" s="167" t="s">
        <v>102</v>
      </c>
      <c r="C20" s="167" t="s">
        <v>103</v>
      </c>
      <c r="D20" s="168" t="s">
        <v>114</v>
      </c>
      <c r="E20" s="169" t="s">
        <v>115</v>
      </c>
      <c r="F20" s="167" t="s">
        <v>112</v>
      </c>
      <c r="G20" s="170">
        <v>0.96</v>
      </c>
      <c r="H20" s="171"/>
      <c r="I20" s="171">
        <f>ROUND(G20*H20,2)</f>
        <v>0</v>
      </c>
      <c r="J20" s="172">
        <v>0</v>
      </c>
      <c r="K20" s="170">
        <f>G20*J20</f>
        <v>0</v>
      </c>
      <c r="L20" s="172">
        <v>0</v>
      </c>
      <c r="M20" s="170">
        <f>G20*L20</f>
        <v>0</v>
      </c>
      <c r="N20" s="173">
        <v>21</v>
      </c>
      <c r="O20" s="174">
        <v>4</v>
      </c>
      <c r="P20" s="14" t="s">
        <v>107</v>
      </c>
    </row>
    <row r="21" spans="1:16" s="14" customFormat="1" ht="13.5" customHeight="1">
      <c r="A21" s="167" t="s">
        <v>116</v>
      </c>
      <c r="B21" s="167" t="s">
        <v>102</v>
      </c>
      <c r="C21" s="167" t="s">
        <v>103</v>
      </c>
      <c r="D21" s="168" t="s">
        <v>117</v>
      </c>
      <c r="E21" s="169" t="s">
        <v>118</v>
      </c>
      <c r="F21" s="167" t="s">
        <v>119</v>
      </c>
      <c r="G21" s="170">
        <v>0.018</v>
      </c>
      <c r="H21" s="171"/>
      <c r="I21" s="171">
        <f>ROUND(G21*H21,2)</f>
        <v>0</v>
      </c>
      <c r="J21" s="172">
        <v>0.01954</v>
      </c>
      <c r="K21" s="170">
        <f>G21*J21</f>
        <v>0.0003517199999999999</v>
      </c>
      <c r="L21" s="172">
        <v>0</v>
      </c>
      <c r="M21" s="170">
        <f>G21*L21</f>
        <v>0</v>
      </c>
      <c r="N21" s="173">
        <v>21</v>
      </c>
      <c r="O21" s="174">
        <v>4</v>
      </c>
      <c r="P21" s="14" t="s">
        <v>107</v>
      </c>
    </row>
    <row r="22" spans="4:19" s="14" customFormat="1" ht="15.75" customHeight="1">
      <c r="D22" s="175"/>
      <c r="E22" s="176" t="s">
        <v>120</v>
      </c>
      <c r="G22" s="177">
        <v>0.018</v>
      </c>
      <c r="P22" s="175" t="s">
        <v>107</v>
      </c>
      <c r="Q22" s="175" t="s">
        <v>107</v>
      </c>
      <c r="R22" s="175" t="s">
        <v>109</v>
      </c>
      <c r="S22" s="175" t="s">
        <v>101</v>
      </c>
    </row>
    <row r="23" spans="1:16" s="14" customFormat="1" ht="13.5" customHeight="1">
      <c r="A23" s="178" t="s">
        <v>121</v>
      </c>
      <c r="B23" s="178" t="s">
        <v>122</v>
      </c>
      <c r="C23" s="178" t="s">
        <v>123</v>
      </c>
      <c r="D23" s="179" t="s">
        <v>124</v>
      </c>
      <c r="E23" s="180" t="s">
        <v>125</v>
      </c>
      <c r="F23" s="178" t="s">
        <v>119</v>
      </c>
      <c r="G23" s="181">
        <v>0.019</v>
      </c>
      <c r="H23" s="182"/>
      <c r="I23" s="182">
        <f>ROUND(G23*H23,2)</f>
        <v>0</v>
      </c>
      <c r="J23" s="183">
        <v>1</v>
      </c>
      <c r="K23" s="181">
        <f>G23*J23</f>
        <v>0.019</v>
      </c>
      <c r="L23" s="183">
        <v>0</v>
      </c>
      <c r="M23" s="181">
        <f>G23*L23</f>
        <v>0</v>
      </c>
      <c r="N23" s="184">
        <v>21</v>
      </c>
      <c r="O23" s="185">
        <v>8</v>
      </c>
      <c r="P23" s="186" t="s">
        <v>107</v>
      </c>
    </row>
    <row r="24" spans="1:16" s="14" customFormat="1" ht="13.5" customHeight="1">
      <c r="A24" s="167" t="s">
        <v>126</v>
      </c>
      <c r="B24" s="167" t="s">
        <v>102</v>
      </c>
      <c r="C24" s="167" t="s">
        <v>127</v>
      </c>
      <c r="D24" s="168" t="s">
        <v>128</v>
      </c>
      <c r="E24" s="169" t="s">
        <v>480</v>
      </c>
      <c r="F24" s="167" t="s">
        <v>112</v>
      </c>
      <c r="G24" s="170">
        <v>2</v>
      </c>
      <c r="H24" s="171"/>
      <c r="I24" s="171">
        <f>ROUND(G24*H24,2)</f>
        <v>0</v>
      </c>
      <c r="J24" s="172">
        <v>0.06842</v>
      </c>
      <c r="K24" s="170">
        <f>G24*J24</f>
        <v>0.13684</v>
      </c>
      <c r="L24" s="172">
        <v>0</v>
      </c>
      <c r="M24" s="170">
        <f>G24*L24</f>
        <v>0</v>
      </c>
      <c r="N24" s="173">
        <v>21</v>
      </c>
      <c r="O24" s="174">
        <v>4</v>
      </c>
      <c r="P24" s="14" t="s">
        <v>107</v>
      </c>
    </row>
    <row r="25" spans="4:19" s="14" customFormat="1" ht="15.75" customHeight="1">
      <c r="D25" s="175"/>
      <c r="E25" s="176" t="s">
        <v>129</v>
      </c>
      <c r="G25" s="177">
        <v>2</v>
      </c>
      <c r="P25" s="175" t="s">
        <v>107</v>
      </c>
      <c r="Q25" s="175" t="s">
        <v>107</v>
      </c>
      <c r="R25" s="175" t="s">
        <v>109</v>
      </c>
      <c r="S25" s="175" t="s">
        <v>101</v>
      </c>
    </row>
    <row r="26" spans="2:16" s="136" customFormat="1" ht="12.75" customHeight="1">
      <c r="B26" s="141" t="s">
        <v>57</v>
      </c>
      <c r="D26" s="142" t="s">
        <v>126</v>
      </c>
      <c r="E26" s="142" t="s">
        <v>130</v>
      </c>
      <c r="I26" s="143">
        <f>SUM(I27:I38)</f>
        <v>0</v>
      </c>
      <c r="K26" s="144">
        <f>SUM(K27:K38)</f>
        <v>2.5182306000000003</v>
      </c>
      <c r="M26" s="144">
        <f>SUM(M27:M38)</f>
        <v>0</v>
      </c>
      <c r="P26" s="142" t="s">
        <v>101</v>
      </c>
    </row>
    <row r="27" spans="1:16" s="14" customFormat="1" ht="24" customHeight="1">
      <c r="A27" s="167" t="s">
        <v>131</v>
      </c>
      <c r="B27" s="167" t="s">
        <v>102</v>
      </c>
      <c r="C27" s="167" t="s">
        <v>127</v>
      </c>
      <c r="D27" s="168" t="s">
        <v>132</v>
      </c>
      <c r="E27" s="169" t="s">
        <v>133</v>
      </c>
      <c r="F27" s="167" t="s">
        <v>112</v>
      </c>
      <c r="G27" s="170">
        <v>26.6</v>
      </c>
      <c r="H27" s="171"/>
      <c r="I27" s="171">
        <f>ROUND(G27*H27,2)</f>
        <v>0</v>
      </c>
      <c r="J27" s="172">
        <v>0.017</v>
      </c>
      <c r="K27" s="170">
        <f>G27*J27</f>
        <v>0.45220000000000005</v>
      </c>
      <c r="L27" s="172">
        <v>0</v>
      </c>
      <c r="M27" s="170">
        <f>G27*L27</f>
        <v>0</v>
      </c>
      <c r="N27" s="173">
        <v>21</v>
      </c>
      <c r="O27" s="174">
        <v>4</v>
      </c>
      <c r="P27" s="14" t="s">
        <v>107</v>
      </c>
    </row>
    <row r="28" spans="1:16" s="14" customFormat="1" ht="13.5" customHeight="1">
      <c r="A28" s="167" t="s">
        <v>134</v>
      </c>
      <c r="B28" s="167" t="s">
        <v>102</v>
      </c>
      <c r="C28" s="167" t="s">
        <v>103</v>
      </c>
      <c r="D28" s="168" t="s">
        <v>135</v>
      </c>
      <c r="E28" s="169" t="s">
        <v>136</v>
      </c>
      <c r="F28" s="167" t="s">
        <v>112</v>
      </c>
      <c r="G28" s="170">
        <v>4</v>
      </c>
      <c r="H28" s="171"/>
      <c r="I28" s="171">
        <f>ROUND(G28*H28,2)</f>
        <v>0</v>
      </c>
      <c r="J28" s="172">
        <v>0.00489</v>
      </c>
      <c r="K28" s="170">
        <f>G28*J28</f>
        <v>0.01956</v>
      </c>
      <c r="L28" s="172">
        <v>0</v>
      </c>
      <c r="M28" s="170">
        <f>G28*L28</f>
        <v>0</v>
      </c>
      <c r="N28" s="173">
        <v>21</v>
      </c>
      <c r="O28" s="174">
        <v>4</v>
      </c>
      <c r="P28" s="14" t="s">
        <v>107</v>
      </c>
    </row>
    <row r="29" spans="4:19" s="14" customFormat="1" ht="15.75" customHeight="1">
      <c r="D29" s="175"/>
      <c r="E29" s="176" t="s">
        <v>137</v>
      </c>
      <c r="G29" s="177">
        <v>4</v>
      </c>
      <c r="P29" s="175" t="s">
        <v>107</v>
      </c>
      <c r="Q29" s="175" t="s">
        <v>107</v>
      </c>
      <c r="R29" s="175" t="s">
        <v>109</v>
      </c>
      <c r="S29" s="175" t="s">
        <v>101</v>
      </c>
    </row>
    <row r="30" spans="1:16" s="14" customFormat="1" ht="13.5" customHeight="1">
      <c r="A30" s="167" t="s">
        <v>138</v>
      </c>
      <c r="B30" s="167" t="s">
        <v>102</v>
      </c>
      <c r="C30" s="167" t="s">
        <v>127</v>
      </c>
      <c r="D30" s="168" t="s">
        <v>139</v>
      </c>
      <c r="E30" s="169" t="s">
        <v>140</v>
      </c>
      <c r="F30" s="167" t="s">
        <v>112</v>
      </c>
      <c r="G30" s="170">
        <v>66</v>
      </c>
      <c r="H30" s="171"/>
      <c r="I30" s="171">
        <f>ROUND(G30*H30,2)</f>
        <v>0</v>
      </c>
      <c r="J30" s="172">
        <v>0.0284</v>
      </c>
      <c r="K30" s="170">
        <f>G30*J30</f>
        <v>1.8744</v>
      </c>
      <c r="L30" s="172">
        <v>0</v>
      </c>
      <c r="M30" s="170">
        <f>G30*L30</f>
        <v>0</v>
      </c>
      <c r="N30" s="173">
        <v>21</v>
      </c>
      <c r="O30" s="174">
        <v>4</v>
      </c>
      <c r="P30" s="14" t="s">
        <v>107</v>
      </c>
    </row>
    <row r="31" spans="1:16" s="14" customFormat="1" ht="24" customHeight="1">
      <c r="A31" s="167" t="s">
        <v>141</v>
      </c>
      <c r="B31" s="167" t="s">
        <v>102</v>
      </c>
      <c r="C31" s="167" t="s">
        <v>103</v>
      </c>
      <c r="D31" s="168" t="s">
        <v>142</v>
      </c>
      <c r="E31" s="169" t="s">
        <v>143</v>
      </c>
      <c r="F31" s="167" t="s">
        <v>144</v>
      </c>
      <c r="G31" s="170">
        <v>25.61</v>
      </c>
      <c r="H31" s="171"/>
      <c r="I31" s="171">
        <f>ROUND(G31*H31,2)</f>
        <v>0</v>
      </c>
      <c r="J31" s="172">
        <v>0.00046</v>
      </c>
      <c r="K31" s="170">
        <f>G31*J31</f>
        <v>0.0117806</v>
      </c>
      <c r="L31" s="172">
        <v>0</v>
      </c>
      <c r="M31" s="170">
        <f>G31*L31</f>
        <v>0</v>
      </c>
      <c r="N31" s="173">
        <v>21</v>
      </c>
      <c r="O31" s="174">
        <v>4</v>
      </c>
      <c r="P31" s="14" t="s">
        <v>107</v>
      </c>
    </row>
    <row r="32" spans="4:19" s="14" customFormat="1" ht="15.75" customHeight="1">
      <c r="D32" s="175"/>
      <c r="E32" s="176" t="s">
        <v>145</v>
      </c>
      <c r="G32" s="177">
        <v>25.61</v>
      </c>
      <c r="P32" s="175" t="s">
        <v>107</v>
      </c>
      <c r="Q32" s="175" t="s">
        <v>107</v>
      </c>
      <c r="R32" s="175" t="s">
        <v>109</v>
      </c>
      <c r="S32" s="175" t="s">
        <v>101</v>
      </c>
    </row>
    <row r="33" spans="1:16" s="14" customFormat="1" ht="13.5" customHeight="1">
      <c r="A33" s="167" t="s">
        <v>146</v>
      </c>
      <c r="B33" s="167" t="s">
        <v>102</v>
      </c>
      <c r="C33" s="167" t="s">
        <v>103</v>
      </c>
      <c r="D33" s="168" t="s">
        <v>147</v>
      </c>
      <c r="E33" s="169" t="s">
        <v>481</v>
      </c>
      <c r="F33" s="167" t="s">
        <v>112</v>
      </c>
      <c r="G33" s="170">
        <v>4</v>
      </c>
      <c r="H33" s="171"/>
      <c r="I33" s="171">
        <f>ROUND(G33*H33,2)</f>
        <v>0</v>
      </c>
      <c r="J33" s="172">
        <v>0.0096</v>
      </c>
      <c r="K33" s="170">
        <f>G33*J33</f>
        <v>0.0384</v>
      </c>
      <c r="L33" s="172">
        <v>0</v>
      </c>
      <c r="M33" s="170">
        <f>G33*L33</f>
        <v>0</v>
      </c>
      <c r="N33" s="173">
        <v>21</v>
      </c>
      <c r="O33" s="174">
        <v>4</v>
      </c>
      <c r="P33" s="14" t="s">
        <v>107</v>
      </c>
    </row>
    <row r="34" spans="1:16" s="14" customFormat="1" ht="13.5" customHeight="1">
      <c r="A34" s="167" t="s">
        <v>148</v>
      </c>
      <c r="B34" s="167" t="s">
        <v>102</v>
      </c>
      <c r="C34" s="167" t="s">
        <v>127</v>
      </c>
      <c r="D34" s="168" t="s">
        <v>149</v>
      </c>
      <c r="E34" s="169" t="s">
        <v>150</v>
      </c>
      <c r="F34" s="167" t="s">
        <v>106</v>
      </c>
      <c r="G34" s="170">
        <v>0.045</v>
      </c>
      <c r="H34" s="171"/>
      <c r="I34" s="171">
        <f>ROUND(G34*H34,2)</f>
        <v>0</v>
      </c>
      <c r="J34" s="172">
        <v>2.234</v>
      </c>
      <c r="K34" s="170">
        <f>G34*J34</f>
        <v>0.10053</v>
      </c>
      <c r="L34" s="172">
        <v>0</v>
      </c>
      <c r="M34" s="170">
        <f>G34*L34</f>
        <v>0</v>
      </c>
      <c r="N34" s="173">
        <v>21</v>
      </c>
      <c r="O34" s="174">
        <v>4</v>
      </c>
      <c r="P34" s="14" t="s">
        <v>107</v>
      </c>
    </row>
    <row r="35" spans="4:19" s="14" customFormat="1" ht="15.75" customHeight="1">
      <c r="D35" s="175"/>
      <c r="E35" s="176" t="s">
        <v>151</v>
      </c>
      <c r="G35" s="177">
        <v>0.045</v>
      </c>
      <c r="P35" s="175" t="s">
        <v>107</v>
      </c>
      <c r="Q35" s="175" t="s">
        <v>107</v>
      </c>
      <c r="R35" s="175" t="s">
        <v>109</v>
      </c>
      <c r="S35" s="175" t="s">
        <v>101</v>
      </c>
    </row>
    <row r="36" spans="1:16" s="14" customFormat="1" ht="13.5" customHeight="1">
      <c r="A36" s="167" t="s">
        <v>152</v>
      </c>
      <c r="B36" s="167" t="s">
        <v>102</v>
      </c>
      <c r="C36" s="167" t="s">
        <v>103</v>
      </c>
      <c r="D36" s="168" t="s">
        <v>153</v>
      </c>
      <c r="E36" s="169" t="s">
        <v>154</v>
      </c>
      <c r="F36" s="167" t="s">
        <v>155</v>
      </c>
      <c r="G36" s="170">
        <v>1</v>
      </c>
      <c r="H36" s="171"/>
      <c r="I36" s="171">
        <f>ROUND(G36*H36,2)</f>
        <v>0</v>
      </c>
      <c r="J36" s="172">
        <v>0.00096</v>
      </c>
      <c r="K36" s="170">
        <f>G36*J36</f>
        <v>0.00096</v>
      </c>
      <c r="L36" s="172">
        <v>0</v>
      </c>
      <c r="M36" s="170">
        <f>G36*L36</f>
        <v>0</v>
      </c>
      <c r="N36" s="173">
        <v>21</v>
      </c>
      <c r="O36" s="174">
        <v>4</v>
      </c>
      <c r="P36" s="14" t="s">
        <v>107</v>
      </c>
    </row>
    <row r="37" spans="4:19" s="14" customFormat="1" ht="15.75" customHeight="1">
      <c r="D37" s="175"/>
      <c r="E37" s="176" t="s">
        <v>101</v>
      </c>
      <c r="G37" s="177">
        <v>1</v>
      </c>
      <c r="P37" s="175" t="s">
        <v>107</v>
      </c>
      <c r="Q37" s="175" t="s">
        <v>107</v>
      </c>
      <c r="R37" s="175" t="s">
        <v>109</v>
      </c>
      <c r="S37" s="175" t="s">
        <v>101</v>
      </c>
    </row>
    <row r="38" spans="1:16" s="14" customFormat="1" ht="24" customHeight="1">
      <c r="A38" s="178" t="s">
        <v>156</v>
      </c>
      <c r="B38" s="178" t="s">
        <v>122</v>
      </c>
      <c r="C38" s="178" t="s">
        <v>123</v>
      </c>
      <c r="D38" s="179" t="s">
        <v>157</v>
      </c>
      <c r="E38" s="180" t="s">
        <v>158</v>
      </c>
      <c r="F38" s="178" t="s">
        <v>155</v>
      </c>
      <c r="G38" s="181">
        <v>1</v>
      </c>
      <c r="H38" s="182"/>
      <c r="I38" s="182">
        <f>ROUND(G38*H38,2)</f>
        <v>0</v>
      </c>
      <c r="J38" s="183">
        <v>0.0204</v>
      </c>
      <c r="K38" s="181">
        <f>G38*J38</f>
        <v>0.0204</v>
      </c>
      <c r="L38" s="183">
        <v>0</v>
      </c>
      <c r="M38" s="181">
        <f>G38*L38</f>
        <v>0</v>
      </c>
      <c r="N38" s="184">
        <v>21</v>
      </c>
      <c r="O38" s="185">
        <v>8</v>
      </c>
      <c r="P38" s="186" t="s">
        <v>107</v>
      </c>
    </row>
    <row r="39" spans="2:16" s="136" customFormat="1" ht="12.75" customHeight="1">
      <c r="B39" s="141" t="s">
        <v>57</v>
      </c>
      <c r="D39" s="142" t="s">
        <v>138</v>
      </c>
      <c r="E39" s="142" t="s">
        <v>159</v>
      </c>
      <c r="I39" s="143">
        <f>I40+SUM(I41:I56)</f>
        <v>0</v>
      </c>
      <c r="K39" s="144">
        <f>K40+SUM(K41:K56)</f>
        <v>0.0394634</v>
      </c>
      <c r="M39" s="144">
        <f>M40+SUM(M41:M56)</f>
        <v>3.481877</v>
      </c>
      <c r="P39" s="142" t="s">
        <v>101</v>
      </c>
    </row>
    <row r="40" spans="1:16" s="14" customFormat="1" ht="13.5" customHeight="1">
      <c r="A40" s="167" t="s">
        <v>160</v>
      </c>
      <c r="B40" s="167" t="s">
        <v>102</v>
      </c>
      <c r="C40" s="167" t="s">
        <v>161</v>
      </c>
      <c r="D40" s="168" t="s">
        <v>162</v>
      </c>
      <c r="E40" s="169" t="s">
        <v>163</v>
      </c>
      <c r="F40" s="167" t="s">
        <v>144</v>
      </c>
      <c r="G40" s="170">
        <v>4.49</v>
      </c>
      <c r="H40" s="171"/>
      <c r="I40" s="171">
        <f>ROUND(G40*H40,2)</f>
        <v>0</v>
      </c>
      <c r="J40" s="172">
        <v>2E-05</v>
      </c>
      <c r="K40" s="170">
        <f>G40*J40</f>
        <v>8.980000000000001E-05</v>
      </c>
      <c r="L40" s="172">
        <v>0</v>
      </c>
      <c r="M40" s="170">
        <f>G40*L40</f>
        <v>0</v>
      </c>
      <c r="N40" s="173">
        <v>21</v>
      </c>
      <c r="O40" s="174">
        <v>4</v>
      </c>
      <c r="P40" s="14" t="s">
        <v>107</v>
      </c>
    </row>
    <row r="41" spans="1:16" s="14" customFormat="1" ht="13.5" customHeight="1">
      <c r="A41" s="167" t="s">
        <v>164</v>
      </c>
      <c r="B41" s="167" t="s">
        <v>102</v>
      </c>
      <c r="C41" s="167" t="s">
        <v>103</v>
      </c>
      <c r="D41" s="168" t="s">
        <v>165</v>
      </c>
      <c r="E41" s="169" t="s">
        <v>166</v>
      </c>
      <c r="F41" s="167" t="s">
        <v>112</v>
      </c>
      <c r="G41" s="170">
        <v>32.34</v>
      </c>
      <c r="H41" s="171"/>
      <c r="I41" s="171">
        <f>ROUND(G41*H41,2)</f>
        <v>0</v>
      </c>
      <c r="J41" s="172">
        <v>4E-05</v>
      </c>
      <c r="K41" s="170">
        <f>G41*J41</f>
        <v>0.0012936000000000002</v>
      </c>
      <c r="L41" s="172">
        <v>0</v>
      </c>
      <c r="M41" s="170">
        <f>G41*L41</f>
        <v>0</v>
      </c>
      <c r="N41" s="173">
        <v>21</v>
      </c>
      <c r="O41" s="174">
        <v>4</v>
      </c>
      <c r="P41" s="14" t="s">
        <v>107</v>
      </c>
    </row>
    <row r="42" spans="4:19" s="14" customFormat="1" ht="15.75" customHeight="1">
      <c r="D42" s="175"/>
      <c r="E42" s="176" t="s">
        <v>167</v>
      </c>
      <c r="G42" s="177">
        <v>32.34</v>
      </c>
      <c r="P42" s="175" t="s">
        <v>107</v>
      </c>
      <c r="Q42" s="175" t="s">
        <v>107</v>
      </c>
      <c r="R42" s="175" t="s">
        <v>109</v>
      </c>
      <c r="S42" s="175" t="s">
        <v>101</v>
      </c>
    </row>
    <row r="43" spans="1:16" s="14" customFormat="1" ht="13.5" customHeight="1">
      <c r="A43" s="167" t="s">
        <v>168</v>
      </c>
      <c r="B43" s="167" t="s">
        <v>102</v>
      </c>
      <c r="C43" s="167" t="s">
        <v>103</v>
      </c>
      <c r="D43" s="168" t="s">
        <v>169</v>
      </c>
      <c r="E43" s="169" t="s">
        <v>170</v>
      </c>
      <c r="F43" s="167" t="s">
        <v>155</v>
      </c>
      <c r="G43" s="170">
        <v>1</v>
      </c>
      <c r="H43" s="171"/>
      <c r="I43" s="171">
        <f>ROUND(G43*H43,2)</f>
        <v>0</v>
      </c>
      <c r="J43" s="172">
        <v>0.02808</v>
      </c>
      <c r="K43" s="170">
        <f>G43*J43</f>
        <v>0.02808</v>
      </c>
      <c r="L43" s="172">
        <v>0</v>
      </c>
      <c r="M43" s="170">
        <f>G43*L43</f>
        <v>0</v>
      </c>
      <c r="N43" s="173">
        <v>21</v>
      </c>
      <c r="O43" s="174">
        <v>4</v>
      </c>
      <c r="P43" s="14" t="s">
        <v>107</v>
      </c>
    </row>
    <row r="44" spans="4:19" s="14" customFormat="1" ht="15.75" customHeight="1">
      <c r="D44" s="175"/>
      <c r="E44" s="176" t="s">
        <v>101</v>
      </c>
      <c r="G44" s="177">
        <v>1</v>
      </c>
      <c r="P44" s="175" t="s">
        <v>107</v>
      </c>
      <c r="Q44" s="175" t="s">
        <v>107</v>
      </c>
      <c r="R44" s="175" t="s">
        <v>109</v>
      </c>
      <c r="S44" s="175" t="s">
        <v>101</v>
      </c>
    </row>
    <row r="45" spans="1:16" s="14" customFormat="1" ht="13.5" customHeight="1">
      <c r="A45" s="178" t="s">
        <v>171</v>
      </c>
      <c r="B45" s="178" t="s">
        <v>122</v>
      </c>
      <c r="C45" s="178" t="s">
        <v>123</v>
      </c>
      <c r="D45" s="179" t="s">
        <v>172</v>
      </c>
      <c r="E45" s="180" t="s">
        <v>173</v>
      </c>
      <c r="F45" s="178" t="s">
        <v>155</v>
      </c>
      <c r="G45" s="181">
        <v>1</v>
      </c>
      <c r="H45" s="182"/>
      <c r="I45" s="182">
        <f>ROUND(G45*H45,2)</f>
        <v>0</v>
      </c>
      <c r="J45" s="183">
        <v>0.01</v>
      </c>
      <c r="K45" s="181">
        <f>G45*J45</f>
        <v>0.01</v>
      </c>
      <c r="L45" s="183">
        <v>0</v>
      </c>
      <c r="M45" s="181">
        <f>G45*L45</f>
        <v>0</v>
      </c>
      <c r="N45" s="184">
        <v>21</v>
      </c>
      <c r="O45" s="185">
        <v>8</v>
      </c>
      <c r="P45" s="186" t="s">
        <v>107</v>
      </c>
    </row>
    <row r="46" spans="1:16" s="14" customFormat="1" ht="13.5" customHeight="1">
      <c r="A46" s="167" t="s">
        <v>174</v>
      </c>
      <c r="B46" s="167" t="s">
        <v>102</v>
      </c>
      <c r="C46" s="167" t="s">
        <v>175</v>
      </c>
      <c r="D46" s="168" t="s">
        <v>176</v>
      </c>
      <c r="E46" s="169" t="s">
        <v>177</v>
      </c>
      <c r="F46" s="167" t="s">
        <v>112</v>
      </c>
      <c r="G46" s="170">
        <v>11.142</v>
      </c>
      <c r="H46" s="171"/>
      <c r="I46" s="171">
        <f>ROUND(G46*H46,2)</f>
        <v>0</v>
      </c>
      <c r="J46" s="172">
        <v>0</v>
      </c>
      <c r="K46" s="170">
        <f>G46*J46</f>
        <v>0</v>
      </c>
      <c r="L46" s="172">
        <v>0.131</v>
      </c>
      <c r="M46" s="170">
        <f>G46*L46</f>
        <v>1.459602</v>
      </c>
      <c r="N46" s="173">
        <v>21</v>
      </c>
      <c r="O46" s="174">
        <v>4</v>
      </c>
      <c r="P46" s="14" t="s">
        <v>107</v>
      </c>
    </row>
    <row r="47" spans="4:19" s="14" customFormat="1" ht="15.75" customHeight="1">
      <c r="D47" s="175"/>
      <c r="E47" s="176" t="s">
        <v>178</v>
      </c>
      <c r="G47" s="177">
        <v>11.142</v>
      </c>
      <c r="P47" s="175" t="s">
        <v>107</v>
      </c>
      <c r="Q47" s="175" t="s">
        <v>107</v>
      </c>
      <c r="R47" s="175" t="s">
        <v>109</v>
      </c>
      <c r="S47" s="175" t="s">
        <v>101</v>
      </c>
    </row>
    <row r="48" spans="1:16" s="14" customFormat="1" ht="13.5" customHeight="1">
      <c r="A48" s="167" t="s">
        <v>179</v>
      </c>
      <c r="B48" s="167" t="s">
        <v>102</v>
      </c>
      <c r="C48" s="167" t="s">
        <v>175</v>
      </c>
      <c r="D48" s="168" t="s">
        <v>180</v>
      </c>
      <c r="E48" s="169" t="s">
        <v>181</v>
      </c>
      <c r="F48" s="167" t="s">
        <v>112</v>
      </c>
      <c r="G48" s="170">
        <v>2</v>
      </c>
      <c r="H48" s="171"/>
      <c r="I48" s="171">
        <f>ROUND(G48*H48,2)</f>
        <v>0</v>
      </c>
      <c r="J48" s="172">
        <v>0</v>
      </c>
      <c r="K48" s="170">
        <f>G48*J48</f>
        <v>0</v>
      </c>
      <c r="L48" s="172">
        <v>0.055</v>
      </c>
      <c r="M48" s="170">
        <f>G48*L48</f>
        <v>0.11</v>
      </c>
      <c r="N48" s="173">
        <v>21</v>
      </c>
      <c r="O48" s="174">
        <v>4</v>
      </c>
      <c r="P48" s="14" t="s">
        <v>107</v>
      </c>
    </row>
    <row r="49" spans="4:19" s="14" customFormat="1" ht="15.75" customHeight="1">
      <c r="D49" s="175"/>
      <c r="E49" s="176" t="s">
        <v>129</v>
      </c>
      <c r="G49" s="177">
        <v>2</v>
      </c>
      <c r="P49" s="175" t="s">
        <v>107</v>
      </c>
      <c r="Q49" s="175" t="s">
        <v>107</v>
      </c>
      <c r="R49" s="175" t="s">
        <v>109</v>
      </c>
      <c r="S49" s="175" t="s">
        <v>101</v>
      </c>
    </row>
    <row r="50" spans="1:16" s="14" customFormat="1" ht="13.5" customHeight="1">
      <c r="A50" s="167" t="s">
        <v>182</v>
      </c>
      <c r="B50" s="167" t="s">
        <v>102</v>
      </c>
      <c r="C50" s="167" t="s">
        <v>175</v>
      </c>
      <c r="D50" s="168" t="s">
        <v>183</v>
      </c>
      <c r="E50" s="169" t="s">
        <v>184</v>
      </c>
      <c r="F50" s="167" t="s">
        <v>112</v>
      </c>
      <c r="G50" s="170">
        <v>4.925</v>
      </c>
      <c r="H50" s="171"/>
      <c r="I50" s="171">
        <f>ROUND(G50*H50,2)</f>
        <v>0</v>
      </c>
      <c r="J50" s="172">
        <v>0</v>
      </c>
      <c r="K50" s="170">
        <f>G50*J50</f>
        <v>0</v>
      </c>
      <c r="L50" s="172">
        <v>0.063</v>
      </c>
      <c r="M50" s="170">
        <f>G50*L50</f>
        <v>0.31027499999999997</v>
      </c>
      <c r="N50" s="173">
        <v>21</v>
      </c>
      <c r="O50" s="174">
        <v>4</v>
      </c>
      <c r="P50" s="14" t="s">
        <v>107</v>
      </c>
    </row>
    <row r="51" spans="4:19" s="14" customFormat="1" ht="15.75" customHeight="1">
      <c r="D51" s="175"/>
      <c r="E51" s="176" t="s">
        <v>185</v>
      </c>
      <c r="G51" s="177">
        <v>4.925</v>
      </c>
      <c r="P51" s="175" t="s">
        <v>107</v>
      </c>
      <c r="Q51" s="175" t="s">
        <v>107</v>
      </c>
      <c r="R51" s="175" t="s">
        <v>109</v>
      </c>
      <c r="S51" s="175" t="s">
        <v>101</v>
      </c>
    </row>
    <row r="52" spans="1:16" s="14" customFormat="1" ht="13.5" customHeight="1">
      <c r="A52" s="167" t="s">
        <v>186</v>
      </c>
      <c r="B52" s="167" t="s">
        <v>102</v>
      </c>
      <c r="C52" s="167" t="s">
        <v>175</v>
      </c>
      <c r="D52" s="168" t="s">
        <v>187</v>
      </c>
      <c r="E52" s="169" t="s">
        <v>188</v>
      </c>
      <c r="F52" s="167" t="s">
        <v>155</v>
      </c>
      <c r="G52" s="170">
        <v>1</v>
      </c>
      <c r="H52" s="171"/>
      <c r="I52" s="171">
        <f>ROUND(G52*H52,2)</f>
        <v>0</v>
      </c>
      <c r="J52" s="172">
        <v>0</v>
      </c>
      <c r="K52" s="170">
        <f>G52*J52</f>
        <v>0</v>
      </c>
      <c r="L52" s="172">
        <v>0.008</v>
      </c>
      <c r="M52" s="170">
        <f>G52*L52</f>
        <v>0.008</v>
      </c>
      <c r="N52" s="173">
        <v>21</v>
      </c>
      <c r="O52" s="174">
        <v>4</v>
      </c>
      <c r="P52" s="14" t="s">
        <v>107</v>
      </c>
    </row>
    <row r="53" spans="1:16" s="14" customFormat="1" ht="24" customHeight="1">
      <c r="A53" s="167" t="s">
        <v>189</v>
      </c>
      <c r="B53" s="167" t="s">
        <v>102</v>
      </c>
      <c r="C53" s="167" t="s">
        <v>175</v>
      </c>
      <c r="D53" s="168" t="s">
        <v>190</v>
      </c>
      <c r="E53" s="169" t="s">
        <v>191</v>
      </c>
      <c r="F53" s="167" t="s">
        <v>155</v>
      </c>
      <c r="G53" s="170">
        <v>2</v>
      </c>
      <c r="H53" s="171"/>
      <c r="I53" s="171">
        <f>ROUND(G53*H53,2)</f>
        <v>0</v>
      </c>
      <c r="J53" s="172">
        <v>0</v>
      </c>
      <c r="K53" s="170">
        <f>G53*J53</f>
        <v>0</v>
      </c>
      <c r="L53" s="172">
        <v>0.004</v>
      </c>
      <c r="M53" s="170">
        <f>G53*L53</f>
        <v>0.008</v>
      </c>
      <c r="N53" s="173">
        <v>21</v>
      </c>
      <c r="O53" s="174">
        <v>4</v>
      </c>
      <c r="P53" s="14" t="s">
        <v>107</v>
      </c>
    </row>
    <row r="54" spans="1:16" s="14" customFormat="1" ht="13.5" customHeight="1">
      <c r="A54" s="167" t="s">
        <v>192</v>
      </c>
      <c r="B54" s="167" t="s">
        <v>102</v>
      </c>
      <c r="C54" s="167" t="s">
        <v>175</v>
      </c>
      <c r="D54" s="168" t="s">
        <v>193</v>
      </c>
      <c r="E54" s="169" t="s">
        <v>194</v>
      </c>
      <c r="F54" s="167" t="s">
        <v>112</v>
      </c>
      <c r="G54" s="170">
        <v>26.6</v>
      </c>
      <c r="H54" s="171"/>
      <c r="I54" s="171">
        <f>ROUND(G54*H54,2)</f>
        <v>0</v>
      </c>
      <c r="J54" s="172">
        <v>0</v>
      </c>
      <c r="K54" s="170">
        <f>G54*J54</f>
        <v>0</v>
      </c>
      <c r="L54" s="172">
        <v>0.01</v>
      </c>
      <c r="M54" s="170">
        <f>G54*L54</f>
        <v>0.266</v>
      </c>
      <c r="N54" s="173">
        <v>21</v>
      </c>
      <c r="O54" s="174">
        <v>4</v>
      </c>
      <c r="P54" s="14" t="s">
        <v>107</v>
      </c>
    </row>
    <row r="55" spans="1:16" s="14" customFormat="1" ht="13.5" customHeight="1">
      <c r="A55" s="167" t="s">
        <v>195</v>
      </c>
      <c r="B55" s="167" t="s">
        <v>102</v>
      </c>
      <c r="C55" s="167" t="s">
        <v>175</v>
      </c>
      <c r="D55" s="168" t="s">
        <v>196</v>
      </c>
      <c r="E55" s="169" t="s">
        <v>197</v>
      </c>
      <c r="F55" s="167" t="s">
        <v>112</v>
      </c>
      <c r="G55" s="170">
        <v>66</v>
      </c>
      <c r="H55" s="171"/>
      <c r="I55" s="171">
        <f>ROUND(G55*H55,2)</f>
        <v>0</v>
      </c>
      <c r="J55" s="172">
        <v>0</v>
      </c>
      <c r="K55" s="170">
        <f>G55*J55</f>
        <v>0</v>
      </c>
      <c r="L55" s="172">
        <v>0.02</v>
      </c>
      <c r="M55" s="170">
        <f>G55*L55</f>
        <v>1.32</v>
      </c>
      <c r="N55" s="173">
        <v>21</v>
      </c>
      <c r="O55" s="174">
        <v>4</v>
      </c>
      <c r="P55" s="14" t="s">
        <v>107</v>
      </c>
    </row>
    <row r="56" spans="2:16" s="136" customFormat="1" ht="12.75" customHeight="1">
      <c r="B56" s="145" t="s">
        <v>57</v>
      </c>
      <c r="D56" s="146" t="s">
        <v>198</v>
      </c>
      <c r="E56" s="146" t="s">
        <v>199</v>
      </c>
      <c r="I56" s="147">
        <f>SUM(I57:I62)</f>
        <v>0</v>
      </c>
      <c r="K56" s="148">
        <f>SUM(K57:K62)</f>
        <v>0</v>
      </c>
      <c r="M56" s="148">
        <f>SUM(M57:M62)</f>
        <v>0</v>
      </c>
      <c r="P56" s="146" t="s">
        <v>107</v>
      </c>
    </row>
    <row r="57" spans="1:16" s="14" customFormat="1" ht="13.5" customHeight="1">
      <c r="A57" s="167" t="s">
        <v>200</v>
      </c>
      <c r="B57" s="167" t="s">
        <v>102</v>
      </c>
      <c r="C57" s="167" t="s">
        <v>175</v>
      </c>
      <c r="D57" s="168" t="s">
        <v>356</v>
      </c>
      <c r="E57" s="169" t="s">
        <v>355</v>
      </c>
      <c r="F57" s="167" t="s">
        <v>119</v>
      </c>
      <c r="G57" s="170">
        <v>3.734</v>
      </c>
      <c r="H57" s="171"/>
      <c r="I57" s="171">
        <f>ROUND(G57*H57,2)</f>
        <v>0</v>
      </c>
      <c r="J57" s="172">
        <v>0</v>
      </c>
      <c r="K57" s="170">
        <f>G57*J57</f>
        <v>0</v>
      </c>
      <c r="L57" s="172">
        <v>0</v>
      </c>
      <c r="M57" s="170">
        <f>G57*L57</f>
        <v>0</v>
      </c>
      <c r="N57" s="173">
        <v>21</v>
      </c>
      <c r="O57" s="174">
        <v>4</v>
      </c>
      <c r="P57" s="14" t="s">
        <v>99</v>
      </c>
    </row>
    <row r="58" spans="1:16" s="14" customFormat="1" ht="24" customHeight="1">
      <c r="A58" s="167" t="s">
        <v>201</v>
      </c>
      <c r="B58" s="167" t="s">
        <v>102</v>
      </c>
      <c r="C58" s="167" t="s">
        <v>175</v>
      </c>
      <c r="D58" s="168" t="s">
        <v>202</v>
      </c>
      <c r="E58" s="169" t="s">
        <v>203</v>
      </c>
      <c r="F58" s="167" t="s">
        <v>119</v>
      </c>
      <c r="G58" s="170">
        <v>3.734</v>
      </c>
      <c r="H58" s="171"/>
      <c r="I58" s="171">
        <f>ROUND(G58*H58,2)</f>
        <v>0</v>
      </c>
      <c r="J58" s="172">
        <v>0</v>
      </c>
      <c r="K58" s="170">
        <f>G58*J58</f>
        <v>0</v>
      </c>
      <c r="L58" s="172">
        <v>0</v>
      </c>
      <c r="M58" s="170">
        <f>G58*L58</f>
        <v>0</v>
      </c>
      <c r="N58" s="173">
        <v>21</v>
      </c>
      <c r="O58" s="174">
        <v>4</v>
      </c>
      <c r="P58" s="14" t="s">
        <v>99</v>
      </c>
    </row>
    <row r="59" spans="1:16" s="14" customFormat="1" ht="24" customHeight="1">
      <c r="A59" s="167" t="s">
        <v>204</v>
      </c>
      <c r="B59" s="167" t="s">
        <v>102</v>
      </c>
      <c r="C59" s="167" t="s">
        <v>175</v>
      </c>
      <c r="D59" s="168" t="s">
        <v>205</v>
      </c>
      <c r="E59" s="169" t="s">
        <v>206</v>
      </c>
      <c r="F59" s="167" t="s">
        <v>119</v>
      </c>
      <c r="G59" s="170">
        <v>108.286</v>
      </c>
      <c r="H59" s="171"/>
      <c r="I59" s="171">
        <f>ROUND(G59*H59,2)</f>
        <v>0</v>
      </c>
      <c r="J59" s="172">
        <v>0</v>
      </c>
      <c r="K59" s="170">
        <f>G59*J59</f>
        <v>0</v>
      </c>
      <c r="L59" s="172">
        <v>0</v>
      </c>
      <c r="M59" s="170">
        <f>G59*L59</f>
        <v>0</v>
      </c>
      <c r="N59" s="173">
        <v>21</v>
      </c>
      <c r="O59" s="174">
        <v>4</v>
      </c>
      <c r="P59" s="14" t="s">
        <v>99</v>
      </c>
    </row>
    <row r="60" spans="4:19" s="14" customFormat="1" ht="15.75" customHeight="1">
      <c r="D60" s="175"/>
      <c r="E60" s="176" t="s">
        <v>207</v>
      </c>
      <c r="G60" s="177">
        <v>108.286</v>
      </c>
      <c r="P60" s="175" t="s">
        <v>99</v>
      </c>
      <c r="Q60" s="175" t="s">
        <v>107</v>
      </c>
      <c r="R60" s="175" t="s">
        <v>109</v>
      </c>
      <c r="S60" s="175" t="s">
        <v>101</v>
      </c>
    </row>
    <row r="61" spans="1:16" s="14" customFormat="1" ht="13.5" customHeight="1">
      <c r="A61" s="167" t="s">
        <v>208</v>
      </c>
      <c r="B61" s="167" t="s">
        <v>102</v>
      </c>
      <c r="C61" s="167" t="s">
        <v>175</v>
      </c>
      <c r="D61" s="168" t="s">
        <v>209</v>
      </c>
      <c r="E61" s="169" t="s">
        <v>210</v>
      </c>
      <c r="F61" s="167" t="s">
        <v>119</v>
      </c>
      <c r="G61" s="170">
        <v>3.734</v>
      </c>
      <c r="H61" s="171"/>
      <c r="I61" s="171">
        <f>ROUND(G61*H61,2)</f>
        <v>0</v>
      </c>
      <c r="J61" s="172">
        <v>0</v>
      </c>
      <c r="K61" s="170">
        <f>G61*J61</f>
        <v>0</v>
      </c>
      <c r="L61" s="172">
        <v>0</v>
      </c>
      <c r="M61" s="170">
        <f>G61*L61</f>
        <v>0</v>
      </c>
      <c r="N61" s="173">
        <v>21</v>
      </c>
      <c r="O61" s="174">
        <v>4</v>
      </c>
      <c r="P61" s="14" t="s">
        <v>99</v>
      </c>
    </row>
    <row r="62" spans="1:16" s="14" customFormat="1" ht="13.5" customHeight="1">
      <c r="A62" s="167" t="s">
        <v>211</v>
      </c>
      <c r="B62" s="167" t="s">
        <v>102</v>
      </c>
      <c r="C62" s="167" t="s">
        <v>103</v>
      </c>
      <c r="D62" s="168" t="s">
        <v>212</v>
      </c>
      <c r="E62" s="169" t="s">
        <v>213</v>
      </c>
      <c r="F62" s="167" t="s">
        <v>119</v>
      </c>
      <c r="G62" s="170">
        <v>2.881</v>
      </c>
      <c r="H62" s="171"/>
      <c r="I62" s="171">
        <f>ROUND(G62*H62,2)</f>
        <v>0</v>
      </c>
      <c r="J62" s="172">
        <v>0</v>
      </c>
      <c r="K62" s="170">
        <f>G62*J62</f>
        <v>0</v>
      </c>
      <c r="L62" s="172">
        <v>0</v>
      </c>
      <c r="M62" s="170">
        <f>G62*L62</f>
        <v>0</v>
      </c>
      <c r="N62" s="173">
        <v>21</v>
      </c>
      <c r="O62" s="174">
        <v>4</v>
      </c>
      <c r="P62" s="14" t="s">
        <v>99</v>
      </c>
    </row>
    <row r="63" spans="2:16" s="136" customFormat="1" ht="12.75" customHeight="1">
      <c r="B63" s="137" t="s">
        <v>57</v>
      </c>
      <c r="D63" s="138" t="s">
        <v>45</v>
      </c>
      <c r="E63" s="138" t="s">
        <v>214</v>
      </c>
      <c r="I63" s="139">
        <f>I64+I66+I68+I73+I79+I83+I92+I98+I101</f>
        <v>0</v>
      </c>
      <c r="K63" s="140">
        <f>K64+K66+K68+K73+K79+K83+K92+K98+K101</f>
        <v>0.7140773900000001</v>
      </c>
      <c r="M63" s="140">
        <f>M64+M66+M68+M73+M79+M83+M92+M98+M101</f>
        <v>0.2521846</v>
      </c>
      <c r="P63" s="138" t="s">
        <v>98</v>
      </c>
    </row>
    <row r="64" spans="2:16" s="136" customFormat="1" ht="12.75" customHeight="1">
      <c r="B64" s="141" t="s">
        <v>57</v>
      </c>
      <c r="D64" s="142" t="s">
        <v>215</v>
      </c>
      <c r="E64" s="142" t="s">
        <v>216</v>
      </c>
      <c r="I64" s="143">
        <f>I65</f>
        <v>0</v>
      </c>
      <c r="K64" s="144">
        <f>K65</f>
        <v>0</v>
      </c>
      <c r="M64" s="144">
        <f>M65</f>
        <v>0.01707</v>
      </c>
      <c r="P64" s="142" t="s">
        <v>101</v>
      </c>
    </row>
    <row r="65" spans="1:16" s="14" customFormat="1" ht="13.5" customHeight="1">
      <c r="A65" s="167" t="s">
        <v>217</v>
      </c>
      <c r="B65" s="167" t="s">
        <v>102</v>
      </c>
      <c r="C65" s="167" t="s">
        <v>218</v>
      </c>
      <c r="D65" s="168" t="s">
        <v>362</v>
      </c>
      <c r="E65" s="169" t="s">
        <v>361</v>
      </c>
      <c r="F65" s="167" t="s">
        <v>219</v>
      </c>
      <c r="G65" s="170">
        <v>1</v>
      </c>
      <c r="H65" s="171"/>
      <c r="I65" s="171">
        <f>ROUND(G65*H65,2)</f>
        <v>0</v>
      </c>
      <c r="J65" s="172">
        <v>0</v>
      </c>
      <c r="K65" s="170">
        <f>G65*J65</f>
        <v>0</v>
      </c>
      <c r="L65" s="172">
        <v>0.01707</v>
      </c>
      <c r="M65" s="170">
        <f>G65*L65</f>
        <v>0.01707</v>
      </c>
      <c r="N65" s="173">
        <v>21</v>
      </c>
      <c r="O65" s="174">
        <v>16</v>
      </c>
      <c r="P65" s="14" t="s">
        <v>107</v>
      </c>
    </row>
    <row r="66" spans="2:16" s="136" customFormat="1" ht="12.75" customHeight="1">
      <c r="B66" s="141" t="s">
        <v>57</v>
      </c>
      <c r="D66" s="142" t="s">
        <v>220</v>
      </c>
      <c r="E66" s="142" t="s">
        <v>221</v>
      </c>
      <c r="I66" s="143">
        <f>I67</f>
        <v>0</v>
      </c>
      <c r="K66" s="144">
        <f>K67</f>
        <v>0.0002</v>
      </c>
      <c r="M66" s="144">
        <f>M67</f>
        <v>0.14006</v>
      </c>
      <c r="P66" s="142" t="s">
        <v>101</v>
      </c>
    </row>
    <row r="67" spans="1:16" s="14" customFormat="1" ht="13.5" customHeight="1">
      <c r="A67" s="167" t="s">
        <v>222</v>
      </c>
      <c r="B67" s="167" t="s">
        <v>102</v>
      </c>
      <c r="C67" s="167" t="s">
        <v>223</v>
      </c>
      <c r="D67" s="168" t="s">
        <v>224</v>
      </c>
      <c r="E67" s="169" t="s">
        <v>225</v>
      </c>
      <c r="F67" s="167" t="s">
        <v>155</v>
      </c>
      <c r="G67" s="170">
        <v>2</v>
      </c>
      <c r="H67" s="171"/>
      <c r="I67" s="171">
        <f>ROUND(G67*H67,2)</f>
        <v>0</v>
      </c>
      <c r="J67" s="172">
        <v>0.0001</v>
      </c>
      <c r="K67" s="170">
        <f>G67*J67</f>
        <v>0.0002</v>
      </c>
      <c r="L67" s="172">
        <v>0.07003</v>
      </c>
      <c r="M67" s="170">
        <f>G67*L67</f>
        <v>0.14006</v>
      </c>
      <c r="N67" s="173">
        <v>21</v>
      </c>
      <c r="O67" s="174">
        <v>16</v>
      </c>
      <c r="P67" s="14" t="s">
        <v>107</v>
      </c>
    </row>
    <row r="68" spans="2:16" s="136" customFormat="1" ht="12.75" customHeight="1">
      <c r="B68" s="141" t="s">
        <v>57</v>
      </c>
      <c r="D68" s="142" t="s">
        <v>226</v>
      </c>
      <c r="E68" s="142" t="s">
        <v>227</v>
      </c>
      <c r="I68" s="143">
        <f>SUM(I69:I72)</f>
        <v>0</v>
      </c>
      <c r="K68" s="144">
        <f>SUM(K69:K71)</f>
        <v>0.026</v>
      </c>
      <c r="M68" s="144">
        <f>SUM(M69:M71)</f>
        <v>0</v>
      </c>
      <c r="P68" s="142" t="s">
        <v>101</v>
      </c>
    </row>
    <row r="69" spans="1:16" s="14" customFormat="1" ht="13.5" customHeight="1">
      <c r="A69" s="167" t="s">
        <v>228</v>
      </c>
      <c r="B69" s="167" t="s">
        <v>102</v>
      </c>
      <c r="C69" s="167" t="s">
        <v>226</v>
      </c>
      <c r="D69" s="168" t="s">
        <v>229</v>
      </c>
      <c r="E69" s="169" t="s">
        <v>230</v>
      </c>
      <c r="F69" s="167" t="s">
        <v>155</v>
      </c>
      <c r="G69" s="170">
        <v>1</v>
      </c>
      <c r="H69" s="171"/>
      <c r="I69" s="171">
        <f>ROUND(G69*H69,2)</f>
        <v>0</v>
      </c>
      <c r="J69" s="172">
        <v>0</v>
      </c>
      <c r="K69" s="170">
        <f>G69*J69</f>
        <v>0</v>
      </c>
      <c r="L69" s="172">
        <v>0</v>
      </c>
      <c r="M69" s="170">
        <f>G69*L69</f>
        <v>0</v>
      </c>
      <c r="N69" s="173">
        <v>21</v>
      </c>
      <c r="O69" s="174">
        <v>16</v>
      </c>
      <c r="P69" s="14" t="s">
        <v>107</v>
      </c>
    </row>
    <row r="70" spans="4:19" s="14" customFormat="1" ht="15.75" customHeight="1">
      <c r="D70" s="175"/>
      <c r="E70" s="176" t="s">
        <v>101</v>
      </c>
      <c r="G70" s="177">
        <v>1</v>
      </c>
      <c r="P70" s="175" t="s">
        <v>107</v>
      </c>
      <c r="Q70" s="175" t="s">
        <v>107</v>
      </c>
      <c r="R70" s="175" t="s">
        <v>109</v>
      </c>
      <c r="S70" s="175" t="s">
        <v>101</v>
      </c>
    </row>
    <row r="71" spans="1:16" s="14" customFormat="1" ht="13.5" customHeight="1">
      <c r="A71" s="178" t="s">
        <v>231</v>
      </c>
      <c r="B71" s="178" t="s">
        <v>122</v>
      </c>
      <c r="C71" s="178" t="s">
        <v>123</v>
      </c>
      <c r="D71" s="179" t="s">
        <v>232</v>
      </c>
      <c r="E71" s="180" t="s">
        <v>233</v>
      </c>
      <c r="F71" s="178" t="s">
        <v>155</v>
      </c>
      <c r="G71" s="181">
        <v>1</v>
      </c>
      <c r="H71" s="182"/>
      <c r="I71" s="182">
        <f>ROUND(G71*H71,2)</f>
        <v>0</v>
      </c>
      <c r="J71" s="183">
        <v>0.026</v>
      </c>
      <c r="K71" s="181">
        <f>G71*J71</f>
        <v>0.026</v>
      </c>
      <c r="L71" s="183">
        <v>0</v>
      </c>
      <c r="M71" s="181">
        <f>G71*L71</f>
        <v>0</v>
      </c>
      <c r="N71" s="184">
        <v>21</v>
      </c>
      <c r="O71" s="185">
        <v>32</v>
      </c>
      <c r="P71" s="186" t="s">
        <v>107</v>
      </c>
    </row>
    <row r="72" spans="1:16" s="14" customFormat="1" ht="13.5" customHeight="1">
      <c r="A72" s="167">
        <v>35</v>
      </c>
      <c r="B72" s="167" t="s">
        <v>102</v>
      </c>
      <c r="C72" s="167">
        <v>766</v>
      </c>
      <c r="D72" s="168" t="s">
        <v>360</v>
      </c>
      <c r="E72" s="169" t="s">
        <v>359</v>
      </c>
      <c r="F72" s="167" t="s">
        <v>42</v>
      </c>
      <c r="G72" s="170"/>
      <c r="H72" s="171"/>
      <c r="I72" s="171">
        <f>ROUND(G72*H72,2)</f>
        <v>0</v>
      </c>
      <c r="J72" s="172">
        <v>0</v>
      </c>
      <c r="K72" s="170">
        <f>G72*J72</f>
        <v>0</v>
      </c>
      <c r="L72" s="172">
        <v>0</v>
      </c>
      <c r="M72" s="170">
        <f>G72*L72</f>
        <v>0</v>
      </c>
      <c r="N72" s="173">
        <v>21</v>
      </c>
      <c r="O72" s="174">
        <v>16</v>
      </c>
      <c r="P72" s="14" t="s">
        <v>107</v>
      </c>
    </row>
    <row r="73" spans="2:16" s="136" customFormat="1" ht="12.75" customHeight="1">
      <c r="B73" s="141" t="s">
        <v>57</v>
      </c>
      <c r="D73" s="142" t="s">
        <v>234</v>
      </c>
      <c r="E73" s="142" t="s">
        <v>235</v>
      </c>
      <c r="I73" s="143">
        <f>SUM(I74:I78)</f>
        <v>0</v>
      </c>
      <c r="K73" s="144">
        <f>SUM(K74:K78)</f>
        <v>0.00035</v>
      </c>
      <c r="M73" s="144">
        <f>SUM(M74:M78)</f>
        <v>0.002</v>
      </c>
      <c r="P73" s="142" t="s">
        <v>101</v>
      </c>
    </row>
    <row r="74" spans="1:16" s="14" customFormat="1" ht="13.5" customHeight="1">
      <c r="A74" s="167">
        <v>36</v>
      </c>
      <c r="B74" s="167" t="s">
        <v>102</v>
      </c>
      <c r="C74" s="167" t="s">
        <v>234</v>
      </c>
      <c r="D74" s="168" t="s">
        <v>236</v>
      </c>
      <c r="E74" s="169" t="s">
        <v>237</v>
      </c>
      <c r="F74" s="167" t="s">
        <v>112</v>
      </c>
      <c r="G74" s="170">
        <v>7</v>
      </c>
      <c r="H74" s="171"/>
      <c r="I74" s="171">
        <f>ROUND(G74*H74,2)</f>
        <v>0</v>
      </c>
      <c r="J74" s="172">
        <v>5E-05</v>
      </c>
      <c r="K74" s="170">
        <f>G74*J74</f>
        <v>0.00035</v>
      </c>
      <c r="L74" s="172">
        <v>0</v>
      </c>
      <c r="M74" s="170">
        <f>G74*L74</f>
        <v>0</v>
      </c>
      <c r="N74" s="173">
        <v>21</v>
      </c>
      <c r="O74" s="174">
        <v>16</v>
      </c>
      <c r="P74" s="14" t="s">
        <v>107</v>
      </c>
    </row>
    <row r="75" spans="1:16" s="14" customFormat="1" ht="13.5" customHeight="1">
      <c r="A75" s="167">
        <v>37</v>
      </c>
      <c r="B75" s="167" t="s">
        <v>102</v>
      </c>
      <c r="C75" s="167" t="s">
        <v>234</v>
      </c>
      <c r="D75" s="168" t="s">
        <v>238</v>
      </c>
      <c r="E75" s="169" t="s">
        <v>239</v>
      </c>
      <c r="F75" s="167" t="s">
        <v>112</v>
      </c>
      <c r="G75" s="170">
        <v>7</v>
      </c>
      <c r="H75" s="171"/>
      <c r="I75" s="171">
        <f>ROUND(G75*H75,2)</f>
        <v>0</v>
      </c>
      <c r="J75" s="172">
        <v>0</v>
      </c>
      <c r="K75" s="170">
        <f>G75*J75</f>
        <v>0</v>
      </c>
      <c r="L75" s="172">
        <v>0</v>
      </c>
      <c r="M75" s="170">
        <f>G75*L75</f>
        <v>0</v>
      </c>
      <c r="N75" s="173">
        <v>21</v>
      </c>
      <c r="O75" s="174">
        <v>16</v>
      </c>
      <c r="P75" s="14" t="s">
        <v>107</v>
      </c>
    </row>
    <row r="76" spans="1:16" s="14" customFormat="1" ht="24" customHeight="1">
      <c r="A76" s="167">
        <v>38</v>
      </c>
      <c r="B76" s="167" t="s">
        <v>102</v>
      </c>
      <c r="C76" s="167" t="s">
        <v>234</v>
      </c>
      <c r="D76" s="168" t="s">
        <v>240</v>
      </c>
      <c r="E76" s="169" t="s">
        <v>241</v>
      </c>
      <c r="F76" s="167" t="s">
        <v>242</v>
      </c>
      <c r="G76" s="170">
        <v>1</v>
      </c>
      <c r="H76" s="171"/>
      <c r="I76" s="171">
        <f>ROUND(G76*H76,2)</f>
        <v>0</v>
      </c>
      <c r="J76" s="172">
        <v>0</v>
      </c>
      <c r="K76" s="170">
        <f>G76*J76</f>
        <v>0</v>
      </c>
      <c r="L76" s="172">
        <v>0.001</v>
      </c>
      <c r="M76" s="170">
        <f>G76*L76</f>
        <v>0.001</v>
      </c>
      <c r="N76" s="173">
        <v>21</v>
      </c>
      <c r="O76" s="174">
        <v>16</v>
      </c>
      <c r="P76" s="14" t="s">
        <v>107</v>
      </c>
    </row>
    <row r="77" spans="1:16" s="14" customFormat="1" ht="13.5" customHeight="1">
      <c r="A77" s="167">
        <v>39</v>
      </c>
      <c r="B77" s="167" t="s">
        <v>102</v>
      </c>
      <c r="C77" s="167" t="s">
        <v>234</v>
      </c>
      <c r="D77" s="168" t="s">
        <v>243</v>
      </c>
      <c r="E77" s="169" t="s">
        <v>244</v>
      </c>
      <c r="F77" s="167" t="s">
        <v>242</v>
      </c>
      <c r="G77" s="170">
        <v>1</v>
      </c>
      <c r="H77" s="171"/>
      <c r="I77" s="171">
        <f>ROUND(G77*H77,2)</f>
        <v>0</v>
      </c>
      <c r="J77" s="172">
        <v>0</v>
      </c>
      <c r="K77" s="170">
        <f>G77*J77</f>
        <v>0</v>
      </c>
      <c r="L77" s="172">
        <v>0.001</v>
      </c>
      <c r="M77" s="170">
        <f>G77*L77</f>
        <v>0.001</v>
      </c>
      <c r="N77" s="173">
        <v>21</v>
      </c>
      <c r="O77" s="174">
        <v>16</v>
      </c>
      <c r="P77" s="14" t="s">
        <v>107</v>
      </c>
    </row>
    <row r="78" spans="1:16" s="14" customFormat="1" ht="13.5" customHeight="1">
      <c r="A78" s="167">
        <v>40</v>
      </c>
      <c r="B78" s="167" t="s">
        <v>102</v>
      </c>
      <c r="C78" s="167" t="s">
        <v>234</v>
      </c>
      <c r="D78" s="168" t="s">
        <v>245</v>
      </c>
      <c r="E78" s="169" t="s">
        <v>246</v>
      </c>
      <c r="F78" s="167" t="s">
        <v>42</v>
      </c>
      <c r="G78" s="170"/>
      <c r="H78" s="171"/>
      <c r="I78" s="171">
        <f>ROUND(G78*H78,2)</f>
        <v>0</v>
      </c>
      <c r="J78" s="172">
        <v>0</v>
      </c>
      <c r="K78" s="170">
        <f>G78*J78</f>
        <v>0</v>
      </c>
      <c r="L78" s="172">
        <v>0</v>
      </c>
      <c r="M78" s="170">
        <f>G78*L78</f>
        <v>0</v>
      </c>
      <c r="N78" s="173">
        <v>21</v>
      </c>
      <c r="O78" s="174">
        <v>16</v>
      </c>
      <c r="P78" s="14" t="s">
        <v>107</v>
      </c>
    </row>
    <row r="79" spans="2:16" s="136" customFormat="1" ht="12.75" customHeight="1">
      <c r="B79" s="141" t="s">
        <v>57</v>
      </c>
      <c r="D79" s="142" t="s">
        <v>247</v>
      </c>
      <c r="E79" s="142" t="s">
        <v>248</v>
      </c>
      <c r="I79" s="143">
        <f>SUM(I80:I82)</f>
        <v>0</v>
      </c>
      <c r="K79" s="144">
        <f>SUM(K80:K82)</f>
        <v>0.00026250000000000004</v>
      </c>
      <c r="M79" s="144">
        <f>SUM(M80:M82)</f>
        <v>0</v>
      </c>
      <c r="P79" s="142" t="s">
        <v>101</v>
      </c>
    </row>
    <row r="80" spans="1:16" s="14" customFormat="1" ht="13.5" customHeight="1">
      <c r="A80" s="167">
        <v>41</v>
      </c>
      <c r="B80" s="167" t="s">
        <v>102</v>
      </c>
      <c r="C80" s="167" t="s">
        <v>247</v>
      </c>
      <c r="D80" s="168" t="s">
        <v>249</v>
      </c>
      <c r="E80" s="169" t="s">
        <v>250</v>
      </c>
      <c r="F80" s="167" t="s">
        <v>144</v>
      </c>
      <c r="G80" s="170">
        <v>1.25</v>
      </c>
      <c r="H80" s="171"/>
      <c r="I80" s="171">
        <f>ROUND(G80*H80,2)</f>
        <v>0</v>
      </c>
      <c r="J80" s="172">
        <v>4E-05</v>
      </c>
      <c r="K80" s="170">
        <f>G80*J80</f>
        <v>5E-05</v>
      </c>
      <c r="L80" s="172">
        <v>0</v>
      </c>
      <c r="M80" s="170">
        <f>G80*L80</f>
        <v>0</v>
      </c>
      <c r="N80" s="173">
        <v>21</v>
      </c>
      <c r="O80" s="174">
        <v>16</v>
      </c>
      <c r="P80" s="14" t="s">
        <v>107</v>
      </c>
    </row>
    <row r="81" spans="1:16" s="14" customFormat="1" ht="13.5" customHeight="1">
      <c r="A81" s="178">
        <v>42</v>
      </c>
      <c r="B81" s="178" t="s">
        <v>122</v>
      </c>
      <c r="C81" s="178" t="s">
        <v>123</v>
      </c>
      <c r="D81" s="179" t="s">
        <v>251</v>
      </c>
      <c r="E81" s="180" t="s">
        <v>252</v>
      </c>
      <c r="F81" s="178" t="s">
        <v>144</v>
      </c>
      <c r="G81" s="181">
        <v>1.25</v>
      </c>
      <c r="H81" s="182"/>
      <c r="I81" s="182">
        <f>ROUND(G81*H81,2)</f>
        <v>0</v>
      </c>
      <c r="J81" s="183">
        <v>0.00017</v>
      </c>
      <c r="K81" s="181">
        <f>G81*J81</f>
        <v>0.00021250000000000002</v>
      </c>
      <c r="L81" s="183">
        <v>0</v>
      </c>
      <c r="M81" s="181">
        <f>G81*L81</f>
        <v>0</v>
      </c>
      <c r="N81" s="184">
        <v>21</v>
      </c>
      <c r="O81" s="185">
        <v>32</v>
      </c>
      <c r="P81" s="186" t="s">
        <v>107</v>
      </c>
    </row>
    <row r="82" spans="1:16" s="14" customFormat="1" ht="13.5" customHeight="1">
      <c r="A82" s="167">
        <v>43</v>
      </c>
      <c r="B82" s="167" t="s">
        <v>102</v>
      </c>
      <c r="C82" s="167" t="s">
        <v>247</v>
      </c>
      <c r="D82" s="168" t="s">
        <v>253</v>
      </c>
      <c r="E82" s="169" t="s">
        <v>254</v>
      </c>
      <c r="F82" s="167" t="s">
        <v>42</v>
      </c>
      <c r="G82" s="170">
        <v>1.418</v>
      </c>
      <c r="H82" s="171"/>
      <c r="I82" s="171">
        <f>ROUND(G82*H82,2)</f>
        <v>0</v>
      </c>
      <c r="J82" s="172">
        <v>0</v>
      </c>
      <c r="K82" s="170">
        <f>G82*J82</f>
        <v>0</v>
      </c>
      <c r="L82" s="172">
        <v>0</v>
      </c>
      <c r="M82" s="170">
        <f>G82*L82</f>
        <v>0</v>
      </c>
      <c r="N82" s="173">
        <v>21</v>
      </c>
      <c r="O82" s="174">
        <v>16</v>
      </c>
      <c r="P82" s="14" t="s">
        <v>107</v>
      </c>
    </row>
    <row r="83" spans="2:16" s="136" customFormat="1" ht="12.75" customHeight="1">
      <c r="B83" s="141" t="s">
        <v>57</v>
      </c>
      <c r="D83" s="142" t="s">
        <v>255</v>
      </c>
      <c r="E83" s="142" t="s">
        <v>256</v>
      </c>
      <c r="I83" s="143">
        <f>SUM(I84:I91)</f>
        <v>0</v>
      </c>
      <c r="K83" s="144">
        <f>SUM(K84:K90)</f>
        <v>0.44494200000000006</v>
      </c>
      <c r="M83" s="144">
        <f>SUM(M84:M90)</f>
        <v>0.060145</v>
      </c>
      <c r="P83" s="142" t="s">
        <v>101</v>
      </c>
    </row>
    <row r="84" spans="1:16" s="14" customFormat="1" ht="13.5" customHeight="1">
      <c r="A84" s="167">
        <v>44</v>
      </c>
      <c r="B84" s="167" t="s">
        <v>102</v>
      </c>
      <c r="C84" s="167" t="s">
        <v>255</v>
      </c>
      <c r="D84" s="168" t="s">
        <v>257</v>
      </c>
      <c r="E84" s="169" t="s">
        <v>258</v>
      </c>
      <c r="F84" s="167" t="s">
        <v>144</v>
      </c>
      <c r="G84" s="170">
        <v>21.85</v>
      </c>
      <c r="H84" s="171"/>
      <c r="I84" s="171">
        <f>ROUND(G84*H84,2)</f>
        <v>0</v>
      </c>
      <c r="J84" s="172">
        <v>2E-05</v>
      </c>
      <c r="K84" s="170">
        <f>G84*J84</f>
        <v>0.00043700000000000005</v>
      </c>
      <c r="L84" s="172">
        <v>0</v>
      </c>
      <c r="M84" s="170">
        <f>G84*L84</f>
        <v>0</v>
      </c>
      <c r="N84" s="173">
        <v>21</v>
      </c>
      <c r="O84" s="174">
        <v>16</v>
      </c>
      <c r="P84" s="14" t="s">
        <v>107</v>
      </c>
    </row>
    <row r="85" spans="1:16" s="14" customFormat="1" ht="13.5" customHeight="1">
      <c r="A85" s="178">
        <v>45</v>
      </c>
      <c r="B85" s="178" t="s">
        <v>122</v>
      </c>
      <c r="C85" s="178" t="s">
        <v>123</v>
      </c>
      <c r="D85" s="179" t="s">
        <v>259</v>
      </c>
      <c r="E85" s="180" t="s">
        <v>260</v>
      </c>
      <c r="F85" s="178" t="s">
        <v>144</v>
      </c>
      <c r="G85" s="181">
        <v>24.035</v>
      </c>
      <c r="H85" s="182"/>
      <c r="I85" s="182">
        <f>ROUND(G85*H85,2)</f>
        <v>0</v>
      </c>
      <c r="J85" s="183">
        <v>0.0002</v>
      </c>
      <c r="K85" s="181">
        <f>G85*J85</f>
        <v>0.0048070000000000005</v>
      </c>
      <c r="L85" s="183">
        <v>0</v>
      </c>
      <c r="M85" s="181">
        <f>G85*L85</f>
        <v>0</v>
      </c>
      <c r="N85" s="184">
        <v>21</v>
      </c>
      <c r="O85" s="185">
        <v>32</v>
      </c>
      <c r="P85" s="186" t="s">
        <v>107</v>
      </c>
    </row>
    <row r="86" spans="1:16" s="14" customFormat="1" ht="13.5" customHeight="1">
      <c r="A86" s="167">
        <v>46</v>
      </c>
      <c r="B86" s="167" t="s">
        <v>102</v>
      </c>
      <c r="C86" s="167" t="s">
        <v>255</v>
      </c>
      <c r="D86" s="168" t="s">
        <v>261</v>
      </c>
      <c r="E86" s="169" t="s">
        <v>262</v>
      </c>
      <c r="F86" s="167" t="s">
        <v>112</v>
      </c>
      <c r="G86" s="170">
        <v>26.6</v>
      </c>
      <c r="H86" s="171"/>
      <c r="I86" s="171">
        <f>ROUND(G86*H86,2)</f>
        <v>0</v>
      </c>
      <c r="J86" s="172">
        <v>0.0005</v>
      </c>
      <c r="K86" s="170">
        <f>G86*J86</f>
        <v>0.013300000000000001</v>
      </c>
      <c r="L86" s="172">
        <v>0</v>
      </c>
      <c r="M86" s="170">
        <f>G86*L86</f>
        <v>0</v>
      </c>
      <c r="N86" s="173">
        <v>21</v>
      </c>
      <c r="O86" s="174">
        <v>16</v>
      </c>
      <c r="P86" s="14" t="s">
        <v>107</v>
      </c>
    </row>
    <row r="87" spans="1:16" s="14" customFormat="1" ht="13.5" customHeight="1">
      <c r="A87" s="178">
        <v>47</v>
      </c>
      <c r="B87" s="178" t="s">
        <v>122</v>
      </c>
      <c r="C87" s="178" t="s">
        <v>123</v>
      </c>
      <c r="D87" s="179" t="s">
        <v>263</v>
      </c>
      <c r="E87" s="180" t="s">
        <v>264</v>
      </c>
      <c r="F87" s="178" t="s">
        <v>112</v>
      </c>
      <c r="G87" s="181">
        <v>29.26</v>
      </c>
      <c r="H87" s="182"/>
      <c r="I87" s="182">
        <f>ROUND(G87*H87,2)</f>
        <v>0</v>
      </c>
      <c r="J87" s="183">
        <v>0.0097</v>
      </c>
      <c r="K87" s="181">
        <f>G87*J87</f>
        <v>0.283822</v>
      </c>
      <c r="L87" s="183">
        <v>0</v>
      </c>
      <c r="M87" s="181">
        <f>G87*L87</f>
        <v>0</v>
      </c>
      <c r="N87" s="184">
        <v>21</v>
      </c>
      <c r="O87" s="185">
        <v>32</v>
      </c>
      <c r="P87" s="186" t="s">
        <v>107</v>
      </c>
    </row>
    <row r="88" spans="1:16" s="14" customFormat="1" ht="13.5" customHeight="1">
      <c r="A88" s="167">
        <v>48</v>
      </c>
      <c r="B88" s="167" t="s">
        <v>102</v>
      </c>
      <c r="C88" s="167" t="s">
        <v>255</v>
      </c>
      <c r="D88" s="168" t="s">
        <v>265</v>
      </c>
      <c r="E88" s="169" t="s">
        <v>266</v>
      </c>
      <c r="F88" s="167" t="s">
        <v>112</v>
      </c>
      <c r="G88" s="170">
        <v>26.15</v>
      </c>
      <c r="H88" s="171"/>
      <c r="I88" s="171">
        <f>ROUND(G88*H88,2)</f>
        <v>0</v>
      </c>
      <c r="J88" s="172">
        <v>0</v>
      </c>
      <c r="K88" s="170">
        <f>G88*J88</f>
        <v>0</v>
      </c>
      <c r="L88" s="172">
        <v>0.0023</v>
      </c>
      <c r="M88" s="170">
        <f>G88*L88</f>
        <v>0.060145</v>
      </c>
      <c r="N88" s="173">
        <v>21</v>
      </c>
      <c r="O88" s="174">
        <v>16</v>
      </c>
      <c r="P88" s="14" t="s">
        <v>107</v>
      </c>
    </row>
    <row r="89" spans="4:19" s="14" customFormat="1" ht="15.75" customHeight="1">
      <c r="D89" s="175"/>
      <c r="E89" s="176" t="s">
        <v>267</v>
      </c>
      <c r="G89" s="177">
        <v>26.15</v>
      </c>
      <c r="P89" s="175" t="s">
        <v>107</v>
      </c>
      <c r="Q89" s="175" t="s">
        <v>107</v>
      </c>
      <c r="R89" s="175" t="s">
        <v>109</v>
      </c>
      <c r="S89" s="175" t="s">
        <v>101</v>
      </c>
    </row>
    <row r="90" spans="1:16" s="14" customFormat="1" ht="13.5" customHeight="1">
      <c r="A90" s="167">
        <v>49</v>
      </c>
      <c r="B90" s="167" t="s">
        <v>102</v>
      </c>
      <c r="C90" s="167" t="s">
        <v>255</v>
      </c>
      <c r="D90" s="168" t="s">
        <v>268</v>
      </c>
      <c r="E90" s="169" t="s">
        <v>269</v>
      </c>
      <c r="F90" s="167" t="s">
        <v>112</v>
      </c>
      <c r="G90" s="170">
        <v>26.6</v>
      </c>
      <c r="H90" s="171"/>
      <c r="I90" s="171">
        <f>ROUND(G90*H90,2)</f>
        <v>0</v>
      </c>
      <c r="J90" s="172">
        <v>0.00536</v>
      </c>
      <c r="K90" s="170">
        <f>G90*J90</f>
        <v>0.142576</v>
      </c>
      <c r="L90" s="172">
        <v>0</v>
      </c>
      <c r="M90" s="170">
        <f>G90*L90</f>
        <v>0</v>
      </c>
      <c r="N90" s="173">
        <v>21</v>
      </c>
      <c r="O90" s="174">
        <v>16</v>
      </c>
      <c r="P90" s="14" t="s">
        <v>107</v>
      </c>
    </row>
    <row r="91" spans="1:16" s="14" customFormat="1" ht="13.5" customHeight="1">
      <c r="A91" s="167">
        <v>50</v>
      </c>
      <c r="B91" s="167" t="s">
        <v>102</v>
      </c>
      <c r="C91" s="167">
        <v>776</v>
      </c>
      <c r="D91" s="168" t="s">
        <v>357</v>
      </c>
      <c r="E91" s="169" t="s">
        <v>358</v>
      </c>
      <c r="F91" s="167" t="s">
        <v>42</v>
      </c>
      <c r="G91" s="170"/>
      <c r="H91" s="171"/>
      <c r="I91" s="171">
        <f>ROUND(G91*H91,2)</f>
        <v>0</v>
      </c>
      <c r="J91" s="172">
        <v>0</v>
      </c>
      <c r="K91" s="170">
        <f>G91*J91</f>
        <v>0</v>
      </c>
      <c r="L91" s="172">
        <v>0</v>
      </c>
      <c r="M91" s="170">
        <f>G91*L91</f>
        <v>0</v>
      </c>
      <c r="N91" s="173">
        <v>21</v>
      </c>
      <c r="O91" s="174">
        <v>16</v>
      </c>
      <c r="P91" s="14" t="s">
        <v>107</v>
      </c>
    </row>
    <row r="92" spans="2:16" s="136" customFormat="1" ht="12.75" customHeight="1">
      <c r="B92" s="141" t="s">
        <v>57</v>
      </c>
      <c r="D92" s="142" t="s">
        <v>270</v>
      </c>
      <c r="E92" s="142" t="s">
        <v>271</v>
      </c>
      <c r="I92" s="143">
        <f>SUM(I93:I97)</f>
        <v>0</v>
      </c>
      <c r="K92" s="144">
        <f>SUM(K93:K97)</f>
        <v>0.087642</v>
      </c>
      <c r="M92" s="144">
        <f>SUM(M93:M97)</f>
        <v>0</v>
      </c>
      <c r="P92" s="142" t="s">
        <v>101</v>
      </c>
    </row>
    <row r="93" spans="1:16" s="14" customFormat="1" ht="13.5" customHeight="1">
      <c r="A93" s="167">
        <v>51</v>
      </c>
      <c r="B93" s="167" t="s">
        <v>102</v>
      </c>
      <c r="C93" s="167" t="s">
        <v>270</v>
      </c>
      <c r="D93" s="168" t="s">
        <v>272</v>
      </c>
      <c r="E93" s="169" t="s">
        <v>273</v>
      </c>
      <c r="F93" s="167" t="s">
        <v>112</v>
      </c>
      <c r="G93" s="170">
        <v>5.4</v>
      </c>
      <c r="H93" s="171"/>
      <c r="I93" s="171">
        <f>ROUND(G93*H93,2)</f>
        <v>0</v>
      </c>
      <c r="J93" s="172">
        <v>0.00295</v>
      </c>
      <c r="K93" s="170">
        <f>G93*J93</f>
        <v>0.01593</v>
      </c>
      <c r="L93" s="172">
        <v>0</v>
      </c>
      <c r="M93" s="170">
        <f>G93*L93</f>
        <v>0</v>
      </c>
      <c r="N93" s="173">
        <v>21</v>
      </c>
      <c r="O93" s="174">
        <v>16</v>
      </c>
      <c r="P93" s="14" t="s">
        <v>107</v>
      </c>
    </row>
    <row r="94" spans="4:19" s="14" customFormat="1" ht="15.75" customHeight="1">
      <c r="D94" s="175"/>
      <c r="E94" s="176" t="s">
        <v>274</v>
      </c>
      <c r="G94" s="177">
        <v>5.4</v>
      </c>
      <c r="P94" s="175" t="s">
        <v>107</v>
      </c>
      <c r="Q94" s="175" t="s">
        <v>107</v>
      </c>
      <c r="R94" s="175" t="s">
        <v>109</v>
      </c>
      <c r="S94" s="175" t="s">
        <v>101</v>
      </c>
    </row>
    <row r="95" spans="1:16" s="14" customFormat="1" ht="13.5" customHeight="1">
      <c r="A95" s="178">
        <v>52</v>
      </c>
      <c r="B95" s="178" t="s">
        <v>122</v>
      </c>
      <c r="C95" s="178" t="s">
        <v>123</v>
      </c>
      <c r="D95" s="179" t="s">
        <v>275</v>
      </c>
      <c r="E95" s="180" t="s">
        <v>276</v>
      </c>
      <c r="F95" s="178" t="s">
        <v>112</v>
      </c>
      <c r="G95" s="181">
        <v>5.94</v>
      </c>
      <c r="H95" s="182"/>
      <c r="I95" s="182">
        <f>ROUND(G95*H95,2)</f>
        <v>0</v>
      </c>
      <c r="J95" s="183">
        <v>0.0118</v>
      </c>
      <c r="K95" s="181">
        <f>G95*J95</f>
        <v>0.070092</v>
      </c>
      <c r="L95" s="183">
        <v>0</v>
      </c>
      <c r="M95" s="181">
        <f>G95*L95</f>
        <v>0</v>
      </c>
      <c r="N95" s="184">
        <v>21</v>
      </c>
      <c r="O95" s="185">
        <v>32</v>
      </c>
      <c r="P95" s="186" t="s">
        <v>107</v>
      </c>
    </row>
    <row r="96" spans="1:16" s="14" customFormat="1" ht="13.5" customHeight="1">
      <c r="A96" s="167">
        <v>53</v>
      </c>
      <c r="B96" s="167" t="s">
        <v>102</v>
      </c>
      <c r="C96" s="167" t="s">
        <v>270</v>
      </c>
      <c r="D96" s="168" t="s">
        <v>277</v>
      </c>
      <c r="E96" s="169" t="s">
        <v>278</v>
      </c>
      <c r="F96" s="167" t="s">
        <v>112</v>
      </c>
      <c r="G96" s="170">
        <v>5.4</v>
      </c>
      <c r="H96" s="171"/>
      <c r="I96" s="171">
        <f>ROUND(G96*H96,2)</f>
        <v>0</v>
      </c>
      <c r="J96" s="172">
        <v>0.0003</v>
      </c>
      <c r="K96" s="170">
        <f>G96*J96</f>
        <v>0.00162</v>
      </c>
      <c r="L96" s="172">
        <v>0</v>
      </c>
      <c r="M96" s="170">
        <f>G96*L96</f>
        <v>0</v>
      </c>
      <c r="N96" s="173">
        <v>21</v>
      </c>
      <c r="O96" s="174">
        <v>16</v>
      </c>
      <c r="P96" s="14" t="s">
        <v>107</v>
      </c>
    </row>
    <row r="97" spans="1:16" s="14" customFormat="1" ht="13.5" customHeight="1">
      <c r="A97" s="167">
        <v>54</v>
      </c>
      <c r="B97" s="167" t="s">
        <v>102</v>
      </c>
      <c r="C97" s="167" t="s">
        <v>270</v>
      </c>
      <c r="D97" s="168" t="s">
        <v>279</v>
      </c>
      <c r="E97" s="169" t="s">
        <v>280</v>
      </c>
      <c r="F97" s="167" t="s">
        <v>42</v>
      </c>
      <c r="G97" s="170"/>
      <c r="H97" s="171"/>
      <c r="I97" s="171">
        <f>ROUND(G97*H97,2)</f>
        <v>0</v>
      </c>
      <c r="J97" s="172">
        <v>0</v>
      </c>
      <c r="K97" s="170">
        <f>G97*J97</f>
        <v>0</v>
      </c>
      <c r="L97" s="172">
        <v>0</v>
      </c>
      <c r="M97" s="170">
        <f>G97*L97</f>
        <v>0</v>
      </c>
      <c r="N97" s="173">
        <v>21</v>
      </c>
      <c r="O97" s="174">
        <v>16</v>
      </c>
      <c r="P97" s="14" t="s">
        <v>107</v>
      </c>
    </row>
    <row r="98" spans="2:16" s="136" customFormat="1" ht="12.75" customHeight="1">
      <c r="B98" s="141" t="s">
        <v>57</v>
      </c>
      <c r="D98" s="142" t="s">
        <v>281</v>
      </c>
      <c r="E98" s="142" t="s">
        <v>282</v>
      </c>
      <c r="I98" s="143">
        <f>SUM(I99:I100)</f>
        <v>0</v>
      </c>
      <c r="K98" s="144">
        <f>SUM(K99:K100)</f>
        <v>0.00116369</v>
      </c>
      <c r="M98" s="144">
        <f>SUM(M99:M100)</f>
        <v>0</v>
      </c>
      <c r="P98" s="142" t="s">
        <v>101</v>
      </c>
    </row>
    <row r="99" spans="1:16" s="14" customFormat="1" ht="24" customHeight="1">
      <c r="A99" s="167">
        <v>55</v>
      </c>
      <c r="B99" s="167" t="s">
        <v>102</v>
      </c>
      <c r="C99" s="167" t="s">
        <v>281</v>
      </c>
      <c r="D99" s="168" t="s">
        <v>283</v>
      </c>
      <c r="E99" s="169" t="s">
        <v>284</v>
      </c>
      <c r="F99" s="167" t="s">
        <v>112</v>
      </c>
      <c r="G99" s="170">
        <v>1.639</v>
      </c>
      <c r="H99" s="171"/>
      <c r="I99" s="171">
        <f>ROUND(G99*H99,2)</f>
        <v>0</v>
      </c>
      <c r="J99" s="172">
        <v>0.00071</v>
      </c>
      <c r="K99" s="170">
        <f>G99*J99</f>
        <v>0.00116369</v>
      </c>
      <c r="L99" s="172">
        <v>0</v>
      </c>
      <c r="M99" s="170">
        <f>G99*L99</f>
        <v>0</v>
      </c>
      <c r="N99" s="173">
        <v>21</v>
      </c>
      <c r="O99" s="174">
        <v>16</v>
      </c>
      <c r="P99" s="14" t="s">
        <v>107</v>
      </c>
    </row>
    <row r="100" spans="4:19" s="14" customFormat="1" ht="15.75" customHeight="1">
      <c r="D100" s="175"/>
      <c r="E100" s="176" t="s">
        <v>285</v>
      </c>
      <c r="G100" s="177">
        <v>1.639</v>
      </c>
      <c r="P100" s="175" t="s">
        <v>107</v>
      </c>
      <c r="Q100" s="175" t="s">
        <v>107</v>
      </c>
      <c r="R100" s="175" t="s">
        <v>109</v>
      </c>
      <c r="S100" s="175" t="s">
        <v>101</v>
      </c>
    </row>
    <row r="101" spans="2:16" s="136" customFormat="1" ht="12.75" customHeight="1">
      <c r="B101" s="141" t="s">
        <v>57</v>
      </c>
      <c r="D101" s="142" t="s">
        <v>286</v>
      </c>
      <c r="E101" s="142" t="s">
        <v>287</v>
      </c>
      <c r="I101" s="143">
        <f>SUM(I102:I106)</f>
        <v>0</v>
      </c>
      <c r="K101" s="144">
        <f>SUM(K102:K106)</f>
        <v>0.15351720000000002</v>
      </c>
      <c r="M101" s="144">
        <f>SUM(M102:M106)</f>
        <v>0.0329096</v>
      </c>
      <c r="P101" s="142" t="s">
        <v>101</v>
      </c>
    </row>
    <row r="102" spans="1:16" s="14" customFormat="1" ht="13.5" customHeight="1">
      <c r="A102" s="167">
        <v>56</v>
      </c>
      <c r="B102" s="167" t="s">
        <v>102</v>
      </c>
      <c r="C102" s="167" t="s">
        <v>286</v>
      </c>
      <c r="D102" s="168" t="s">
        <v>288</v>
      </c>
      <c r="E102" s="169" t="s">
        <v>289</v>
      </c>
      <c r="F102" s="167" t="s">
        <v>112</v>
      </c>
      <c r="G102" s="170">
        <v>106.16</v>
      </c>
      <c r="H102" s="171"/>
      <c r="I102" s="171">
        <f>ROUND(G102*H102,2)</f>
        <v>0</v>
      </c>
      <c r="J102" s="172">
        <v>0.001</v>
      </c>
      <c r="K102" s="170">
        <f>G102*J102</f>
        <v>0.10616</v>
      </c>
      <c r="L102" s="172">
        <v>0.00031</v>
      </c>
      <c r="M102" s="170">
        <f>G102*L102</f>
        <v>0.0329096</v>
      </c>
      <c r="N102" s="173">
        <v>21</v>
      </c>
      <c r="O102" s="174">
        <v>16</v>
      </c>
      <c r="P102" s="14" t="s">
        <v>107</v>
      </c>
    </row>
    <row r="103" spans="4:19" s="14" customFormat="1" ht="15.75" customHeight="1">
      <c r="D103" s="175"/>
      <c r="E103" s="176" t="s">
        <v>290</v>
      </c>
      <c r="G103" s="177">
        <v>106.16</v>
      </c>
      <c r="P103" s="175" t="s">
        <v>107</v>
      </c>
      <c r="Q103" s="175" t="s">
        <v>107</v>
      </c>
      <c r="R103" s="175" t="s">
        <v>109</v>
      </c>
      <c r="S103" s="175" t="s">
        <v>101</v>
      </c>
    </row>
    <row r="104" spans="1:16" s="14" customFormat="1" ht="24" customHeight="1">
      <c r="A104" s="167">
        <v>57</v>
      </c>
      <c r="B104" s="167" t="s">
        <v>102</v>
      </c>
      <c r="C104" s="167" t="s">
        <v>286</v>
      </c>
      <c r="D104" s="168" t="s">
        <v>291</v>
      </c>
      <c r="E104" s="169" t="s">
        <v>292</v>
      </c>
      <c r="F104" s="167" t="s">
        <v>112</v>
      </c>
      <c r="G104" s="170">
        <v>100.76</v>
      </c>
      <c r="H104" s="171"/>
      <c r="I104" s="171">
        <f>ROUND(G104*H104,2)</f>
        <v>0</v>
      </c>
      <c r="J104" s="172">
        <v>0.0002</v>
      </c>
      <c r="K104" s="170">
        <f>G104*J104</f>
        <v>0.020152000000000003</v>
      </c>
      <c r="L104" s="172">
        <v>0</v>
      </c>
      <c r="M104" s="170">
        <f>G104*L104</f>
        <v>0</v>
      </c>
      <c r="N104" s="173">
        <v>21</v>
      </c>
      <c r="O104" s="174">
        <v>16</v>
      </c>
      <c r="P104" s="14" t="s">
        <v>107</v>
      </c>
    </row>
    <row r="105" spans="1:16" s="14" customFormat="1" ht="24" customHeight="1">
      <c r="A105" s="167">
        <v>58</v>
      </c>
      <c r="B105" s="167" t="s">
        <v>102</v>
      </c>
      <c r="C105" s="167" t="s">
        <v>286</v>
      </c>
      <c r="D105" s="168" t="s">
        <v>293</v>
      </c>
      <c r="E105" s="169" t="s">
        <v>294</v>
      </c>
      <c r="F105" s="167" t="s">
        <v>112</v>
      </c>
      <c r="G105" s="170">
        <v>100.76</v>
      </c>
      <c r="H105" s="171"/>
      <c r="I105" s="171">
        <f>ROUND(G105*H105,2)</f>
        <v>0</v>
      </c>
      <c r="J105" s="172">
        <v>0.00027</v>
      </c>
      <c r="K105" s="170">
        <f>G105*J105</f>
        <v>0.027205200000000002</v>
      </c>
      <c r="L105" s="172">
        <v>0</v>
      </c>
      <c r="M105" s="170">
        <f>G105*L105</f>
        <v>0</v>
      </c>
      <c r="N105" s="173">
        <v>21</v>
      </c>
      <c r="O105" s="174">
        <v>16</v>
      </c>
      <c r="P105" s="14" t="s">
        <v>107</v>
      </c>
    </row>
    <row r="106" spans="4:19" s="14" customFormat="1" ht="15.75" customHeight="1">
      <c r="D106" s="175"/>
      <c r="E106" s="176" t="s">
        <v>295</v>
      </c>
      <c r="G106" s="177">
        <v>100.76</v>
      </c>
      <c r="P106" s="175" t="s">
        <v>107</v>
      </c>
      <c r="Q106" s="175" t="s">
        <v>107</v>
      </c>
      <c r="R106" s="175" t="s">
        <v>109</v>
      </c>
      <c r="S106" s="175" t="s">
        <v>101</v>
      </c>
    </row>
    <row r="107" spans="2:16" s="136" customFormat="1" ht="12.75" customHeight="1">
      <c r="B107" s="137" t="s">
        <v>57</v>
      </c>
      <c r="D107" s="138" t="s">
        <v>122</v>
      </c>
      <c r="E107" s="138" t="s">
        <v>296</v>
      </c>
      <c r="I107" s="139">
        <f>I108</f>
        <v>0</v>
      </c>
      <c r="K107" s="140">
        <f>K108</f>
        <v>0</v>
      </c>
      <c r="M107" s="140">
        <f>M108</f>
        <v>0</v>
      </c>
      <c r="P107" s="138" t="s">
        <v>98</v>
      </c>
    </row>
    <row r="108" spans="2:16" s="136" customFormat="1" ht="12.75" customHeight="1">
      <c r="B108" s="141"/>
      <c r="D108" s="142"/>
      <c r="E108" s="142" t="s">
        <v>297</v>
      </c>
      <c r="I108" s="143">
        <f>SUM(I109:I114)</f>
        <v>0</v>
      </c>
      <c r="K108" s="144">
        <f>SUM(K109:K114)</f>
        <v>0</v>
      </c>
      <c r="M108" s="144">
        <f>SUM(M109:M114)</f>
        <v>0</v>
      </c>
      <c r="P108" s="142" t="s">
        <v>101</v>
      </c>
    </row>
    <row r="109" spans="1:16" s="14" customFormat="1" ht="13.5" customHeight="1">
      <c r="A109" s="167">
        <v>59</v>
      </c>
      <c r="B109" s="167"/>
      <c r="C109" s="167"/>
      <c r="D109" s="168"/>
      <c r="E109" s="169" t="s">
        <v>298</v>
      </c>
      <c r="F109" s="167" t="s">
        <v>242</v>
      </c>
      <c r="G109" s="170">
        <v>1</v>
      </c>
      <c r="H109" s="171"/>
      <c r="I109" s="171">
        <f aca="true" t="shared" si="0" ref="I109:I114">ROUND(G109*H109,2)</f>
        <v>0</v>
      </c>
      <c r="J109" s="172">
        <v>0</v>
      </c>
      <c r="K109" s="170">
        <f aca="true" t="shared" si="1" ref="K109:K114">G109*J109</f>
        <v>0</v>
      </c>
      <c r="L109" s="172">
        <v>0</v>
      </c>
      <c r="M109" s="170">
        <f aca="true" t="shared" si="2" ref="M109:M114">G109*L109</f>
        <v>0</v>
      </c>
      <c r="N109" s="173">
        <v>21</v>
      </c>
      <c r="O109" s="174">
        <v>64</v>
      </c>
      <c r="P109" s="14" t="s">
        <v>107</v>
      </c>
    </row>
    <row r="110" spans="1:16" s="14" customFormat="1" ht="13.5" customHeight="1">
      <c r="A110" s="167">
        <v>60</v>
      </c>
      <c r="B110" s="167"/>
      <c r="C110" s="167"/>
      <c r="D110" s="168"/>
      <c r="E110" s="169" t="s">
        <v>299</v>
      </c>
      <c r="F110" s="167" t="s">
        <v>242</v>
      </c>
      <c r="G110" s="170">
        <v>1</v>
      </c>
      <c r="H110" s="171"/>
      <c r="I110" s="171">
        <f t="shared" si="0"/>
        <v>0</v>
      </c>
      <c r="J110" s="172">
        <v>0</v>
      </c>
      <c r="K110" s="170">
        <f t="shared" si="1"/>
        <v>0</v>
      </c>
      <c r="L110" s="172">
        <v>0</v>
      </c>
      <c r="M110" s="170">
        <f t="shared" si="2"/>
        <v>0</v>
      </c>
      <c r="N110" s="173">
        <v>21</v>
      </c>
      <c r="O110" s="174">
        <v>64</v>
      </c>
      <c r="P110" s="14" t="s">
        <v>107</v>
      </c>
    </row>
    <row r="111" spans="1:16" s="14" customFormat="1" ht="13.5" customHeight="1">
      <c r="A111" s="167">
        <v>61</v>
      </c>
      <c r="B111" s="167"/>
      <c r="C111" s="167"/>
      <c r="D111" s="168"/>
      <c r="E111" s="169" t="s">
        <v>300</v>
      </c>
      <c r="F111" s="167" t="s">
        <v>242</v>
      </c>
      <c r="G111" s="170">
        <v>1</v>
      </c>
      <c r="H111" s="171"/>
      <c r="I111" s="171">
        <f t="shared" si="0"/>
        <v>0</v>
      </c>
      <c r="J111" s="172">
        <v>0</v>
      </c>
      <c r="K111" s="170">
        <f t="shared" si="1"/>
        <v>0</v>
      </c>
      <c r="L111" s="172">
        <v>0</v>
      </c>
      <c r="M111" s="170">
        <f t="shared" si="2"/>
        <v>0</v>
      </c>
      <c r="N111" s="173">
        <v>21</v>
      </c>
      <c r="O111" s="174">
        <v>64</v>
      </c>
      <c r="P111" s="14" t="s">
        <v>107</v>
      </c>
    </row>
    <row r="112" spans="1:16" s="14" customFormat="1" ht="13.5" customHeight="1">
      <c r="A112" s="167">
        <v>62</v>
      </c>
      <c r="B112" s="167"/>
      <c r="C112" s="167"/>
      <c r="D112" s="168"/>
      <c r="E112" s="169" t="s">
        <v>301</v>
      </c>
      <c r="F112" s="167" t="s">
        <v>242</v>
      </c>
      <c r="G112" s="170">
        <v>1</v>
      </c>
      <c r="H112" s="171"/>
      <c r="I112" s="171">
        <f t="shared" si="0"/>
        <v>0</v>
      </c>
      <c r="J112" s="172">
        <v>0</v>
      </c>
      <c r="K112" s="170">
        <f t="shared" si="1"/>
        <v>0</v>
      </c>
      <c r="L112" s="172">
        <v>0</v>
      </c>
      <c r="M112" s="170">
        <f t="shared" si="2"/>
        <v>0</v>
      </c>
      <c r="N112" s="173">
        <v>21</v>
      </c>
      <c r="O112" s="174">
        <v>64</v>
      </c>
      <c r="P112" s="14" t="s">
        <v>107</v>
      </c>
    </row>
    <row r="113" spans="1:16" s="14" customFormat="1" ht="13.5" customHeight="1">
      <c r="A113" s="167">
        <v>63</v>
      </c>
      <c r="B113" s="167"/>
      <c r="C113" s="167"/>
      <c r="D113" s="168"/>
      <c r="E113" s="169" t="s">
        <v>458</v>
      </c>
      <c r="F113" s="167" t="s">
        <v>242</v>
      </c>
      <c r="G113" s="170">
        <v>1</v>
      </c>
      <c r="H113" s="171"/>
      <c r="I113" s="171">
        <f t="shared" si="0"/>
        <v>0</v>
      </c>
      <c r="J113" s="172">
        <v>0</v>
      </c>
      <c r="K113" s="170">
        <f t="shared" si="1"/>
        <v>0</v>
      </c>
      <c r="L113" s="172">
        <v>0</v>
      </c>
      <c r="M113" s="170">
        <f t="shared" si="2"/>
        <v>0</v>
      </c>
      <c r="N113" s="173">
        <v>21</v>
      </c>
      <c r="O113" s="174">
        <v>64</v>
      </c>
      <c r="P113" s="14" t="s">
        <v>107</v>
      </c>
    </row>
    <row r="114" spans="1:16" s="14" customFormat="1" ht="13.5" customHeight="1">
      <c r="A114" s="167">
        <v>64</v>
      </c>
      <c r="B114" s="167"/>
      <c r="C114" s="167"/>
      <c r="D114" s="168"/>
      <c r="E114" s="169" t="s">
        <v>302</v>
      </c>
      <c r="F114" s="167" t="s">
        <v>242</v>
      </c>
      <c r="G114" s="170">
        <v>1</v>
      </c>
      <c r="H114" s="171"/>
      <c r="I114" s="171">
        <f t="shared" si="0"/>
        <v>0</v>
      </c>
      <c r="J114" s="172">
        <v>0</v>
      </c>
      <c r="K114" s="170">
        <f t="shared" si="1"/>
        <v>0</v>
      </c>
      <c r="L114" s="172">
        <v>0</v>
      </c>
      <c r="M114" s="170">
        <f t="shared" si="2"/>
        <v>0</v>
      </c>
      <c r="N114" s="173">
        <v>21</v>
      </c>
      <c r="O114" s="174">
        <v>64</v>
      </c>
      <c r="P114" s="14" t="s">
        <v>107</v>
      </c>
    </row>
    <row r="115" spans="5:13" s="149" customFormat="1" ht="12.75" customHeight="1">
      <c r="E115" s="150" t="s">
        <v>81</v>
      </c>
      <c r="I115" s="151">
        <f>I14+I63+I107</f>
        <v>0</v>
      </c>
      <c r="K115" s="152">
        <f>K14+K63+K107</f>
        <v>3.5950735100000006</v>
      </c>
      <c r="M115" s="152">
        <f>M14+M63+M107</f>
        <v>3.7340616</v>
      </c>
    </row>
  </sheetData>
  <sheetProtection/>
  <printOptions horizontalCentered="1"/>
  <pageMargins left="0.5905511975288391" right="0.5905511975288391" top="0.5905511975288391" bottom="0.5905511975288391" header="0" footer="0"/>
  <pageSetup fitToHeight="999" horizontalDpi="600" verticalDpi="600" orientation="landscape" paperSize="9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88"/>
  <sheetViews>
    <sheetView showGridLines="0" zoomScaleSheetLayoutView="100" zoomScalePageLayoutView="0" workbookViewId="0" topLeftCell="A1">
      <selection activeCell="F44" sqref="F44"/>
    </sheetView>
  </sheetViews>
  <sheetFormatPr defaultColWidth="11.421875" defaultRowHeight="15" customHeight="1"/>
  <cols>
    <col min="1" max="1" width="73.8515625" style="257" customWidth="1"/>
    <col min="2" max="2" width="9.8515625" style="256" customWidth="1"/>
    <col min="3" max="3" width="7.8515625" style="254" customWidth="1"/>
    <col min="4" max="4" width="11.8515625" style="255" customWidth="1"/>
    <col min="5" max="5" width="12.140625" style="187" bestFit="1" customWidth="1"/>
    <col min="6" max="6" width="20.00390625" style="188" customWidth="1"/>
    <col min="7" max="16384" width="11.421875" style="190" customWidth="1"/>
  </cols>
  <sheetData>
    <row r="1" spans="1:7" ht="27" customHeight="1">
      <c r="A1" s="375" t="s">
        <v>307</v>
      </c>
      <c r="B1" s="375"/>
      <c r="C1" s="375"/>
      <c r="D1" s="375"/>
      <c r="G1" s="189"/>
    </row>
    <row r="2" spans="1:7" ht="15" customHeight="1">
      <c r="A2" s="374" t="s">
        <v>308</v>
      </c>
      <c r="B2" s="374"/>
      <c r="C2" s="374"/>
      <c r="D2" s="374"/>
      <c r="G2" s="189"/>
    </row>
    <row r="3" spans="1:7" ht="15" customHeight="1">
      <c r="A3" s="192"/>
      <c r="B3" s="193"/>
      <c r="C3" s="191"/>
      <c r="D3" s="194"/>
      <c r="G3" s="189"/>
    </row>
    <row r="4" spans="1:7" ht="15" customHeight="1">
      <c r="A4" s="195" t="s">
        <v>309</v>
      </c>
      <c r="B4" s="196"/>
      <c r="C4" s="191"/>
      <c r="D4" s="194"/>
      <c r="G4" s="189"/>
    </row>
    <row r="5" spans="1:7" s="201" customFormat="1" ht="15" customHeight="1">
      <c r="A5" s="197" t="s">
        <v>310</v>
      </c>
      <c r="B5" s="198"/>
      <c r="C5" s="199"/>
      <c r="D5" s="194"/>
      <c r="E5" s="187"/>
      <c r="F5" s="200"/>
      <c r="G5" s="189"/>
    </row>
    <row r="6" spans="1:6" s="201" customFormat="1" ht="15" customHeight="1">
      <c r="A6" s="197" t="s">
        <v>311</v>
      </c>
      <c r="B6" s="198"/>
      <c r="C6" s="199"/>
      <c r="D6" s="194"/>
      <c r="E6" s="187"/>
      <c r="F6" s="202"/>
    </row>
    <row r="7" spans="1:4" ht="15" customHeight="1">
      <c r="A7" s="203"/>
      <c r="B7" s="190"/>
      <c r="C7" s="190"/>
      <c r="D7" s="204"/>
    </row>
    <row r="8" spans="1:6" ht="15" customHeight="1">
      <c r="A8" s="205" t="s">
        <v>312</v>
      </c>
      <c r="B8" s="206" t="s">
        <v>313</v>
      </c>
      <c r="C8" s="207" t="s">
        <v>314</v>
      </c>
      <c r="D8" s="208" t="s">
        <v>315</v>
      </c>
      <c r="E8" s="209" t="s">
        <v>316</v>
      </c>
      <c r="F8" s="210" t="s">
        <v>317</v>
      </c>
    </row>
    <row r="9" spans="1:4" ht="15" customHeight="1">
      <c r="A9" s="205"/>
      <c r="B9" s="211"/>
      <c r="C9" s="207"/>
      <c r="D9" s="212"/>
    </row>
    <row r="10" spans="1:4" ht="15" customHeight="1">
      <c r="A10" s="192" t="s">
        <v>318</v>
      </c>
      <c r="B10" s="213"/>
      <c r="C10" s="214"/>
      <c r="D10" s="194"/>
    </row>
    <row r="11" spans="1:4" ht="15" customHeight="1">
      <c r="A11" s="192"/>
      <c r="B11" s="213"/>
      <c r="C11" s="214"/>
      <c r="D11" s="194"/>
    </row>
    <row r="12" spans="1:4" ht="15" customHeight="1">
      <c r="A12" s="192" t="s">
        <v>319</v>
      </c>
      <c r="B12" s="213"/>
      <c r="C12" s="214"/>
      <c r="D12" s="194"/>
    </row>
    <row r="13" spans="1:6" s="219" customFormat="1" ht="15" customHeight="1">
      <c r="A13" s="215" t="s">
        <v>320</v>
      </c>
      <c r="B13" s="216" t="s">
        <v>321</v>
      </c>
      <c r="C13" s="217" t="s">
        <v>144</v>
      </c>
      <c r="D13" s="194">
        <v>3</v>
      </c>
      <c r="E13" s="187"/>
      <c r="F13" s="218">
        <f>D13*E13</f>
        <v>0</v>
      </c>
    </row>
    <row r="14" spans="1:6" s="219" customFormat="1" ht="15" customHeight="1">
      <c r="A14" s="219" t="s">
        <v>322</v>
      </c>
      <c r="B14" s="216"/>
      <c r="C14" s="217" t="s">
        <v>323</v>
      </c>
      <c r="D14" s="194">
        <v>2</v>
      </c>
      <c r="E14" s="187"/>
      <c r="F14" s="218">
        <f>D14*E14</f>
        <v>0</v>
      </c>
    </row>
    <row r="15" spans="1:6" s="219" customFormat="1" ht="15" customHeight="1">
      <c r="A15" s="195"/>
      <c r="B15" s="216"/>
      <c r="C15" s="217"/>
      <c r="D15" s="194"/>
      <c r="E15" s="187"/>
      <c r="F15" s="218"/>
    </row>
    <row r="16" spans="1:6" s="226" customFormat="1" ht="15" customHeight="1">
      <c r="A16" s="220"/>
      <c r="B16" s="221"/>
      <c r="C16" s="222"/>
      <c r="D16" s="223"/>
      <c r="E16" s="224" t="s">
        <v>324</v>
      </c>
      <c r="F16" s="225">
        <f>SUM(F13:F15)</f>
        <v>0</v>
      </c>
    </row>
    <row r="17" spans="1:6" s="219" customFormat="1" ht="15" customHeight="1">
      <c r="A17" s="215"/>
      <c r="B17" s="211"/>
      <c r="C17" s="214"/>
      <c r="D17" s="194"/>
      <c r="E17" s="187"/>
      <c r="F17" s="218"/>
    </row>
    <row r="18" spans="1:2" s="219" customFormat="1" ht="15" customHeight="1">
      <c r="A18" s="192" t="s">
        <v>325</v>
      </c>
      <c r="B18" s="227"/>
    </row>
    <row r="19" spans="1:6" s="219" customFormat="1" ht="15" customHeight="1">
      <c r="A19" s="215" t="s">
        <v>326</v>
      </c>
      <c r="B19" s="211"/>
      <c r="C19" s="217" t="s">
        <v>323</v>
      </c>
      <c r="D19" s="194">
        <v>1</v>
      </c>
      <c r="E19" s="187"/>
      <c r="F19" s="218">
        <f>D19*E19</f>
        <v>0</v>
      </c>
    </row>
    <row r="20" spans="1:6" s="219" customFormat="1" ht="15" customHeight="1">
      <c r="A20" s="215" t="s">
        <v>327</v>
      </c>
      <c r="B20" s="211"/>
      <c r="C20" s="217" t="s">
        <v>323</v>
      </c>
      <c r="D20" s="194">
        <v>1</v>
      </c>
      <c r="E20" s="187"/>
      <c r="F20" s="218">
        <f>D20*E20</f>
        <v>0</v>
      </c>
    </row>
    <row r="21" spans="1:6" s="219" customFormat="1" ht="15" customHeight="1">
      <c r="A21" s="215"/>
      <c r="B21" s="211"/>
      <c r="C21" s="217"/>
      <c r="D21" s="194"/>
      <c r="E21" s="224"/>
      <c r="F21" s="228"/>
    </row>
    <row r="22" spans="2:256" s="229" customFormat="1" ht="15" customHeight="1">
      <c r="B22" s="213"/>
      <c r="C22" s="192"/>
      <c r="D22" s="230"/>
      <c r="E22" s="224" t="s">
        <v>324</v>
      </c>
      <c r="F22" s="225">
        <f>SUM(F19:F21)</f>
        <v>0</v>
      </c>
      <c r="G22" s="192"/>
      <c r="H22" s="192"/>
      <c r="I22" s="192"/>
      <c r="J22" s="192"/>
      <c r="K22" s="192"/>
      <c r="L22" s="192"/>
      <c r="M22" s="192"/>
      <c r="N22" s="192"/>
      <c r="O22" s="192"/>
      <c r="P22" s="192"/>
      <c r="Q22" s="192"/>
      <c r="R22" s="192"/>
      <c r="S22" s="192"/>
      <c r="T22" s="192"/>
      <c r="U22" s="192"/>
      <c r="V22" s="192"/>
      <c r="W22" s="192"/>
      <c r="X22" s="192"/>
      <c r="Y22" s="192"/>
      <c r="Z22" s="192"/>
      <c r="AA22" s="192"/>
      <c r="AB22" s="192"/>
      <c r="AC22" s="192"/>
      <c r="AD22" s="192"/>
      <c r="AE22" s="192"/>
      <c r="AF22" s="192"/>
      <c r="AG22" s="192"/>
      <c r="AH22" s="192"/>
      <c r="AI22" s="192"/>
      <c r="AJ22" s="192"/>
      <c r="AK22" s="192"/>
      <c r="AL22" s="192"/>
      <c r="AM22" s="192"/>
      <c r="AN22" s="192"/>
      <c r="AO22" s="192"/>
      <c r="AP22" s="192"/>
      <c r="AQ22" s="192"/>
      <c r="AR22" s="192"/>
      <c r="AS22" s="192"/>
      <c r="AT22" s="192"/>
      <c r="AU22" s="192"/>
      <c r="AV22" s="192"/>
      <c r="AW22" s="192"/>
      <c r="AX22" s="192"/>
      <c r="AY22" s="192"/>
      <c r="AZ22" s="192"/>
      <c r="BA22" s="192"/>
      <c r="BB22" s="192"/>
      <c r="BC22" s="192"/>
      <c r="BD22" s="192"/>
      <c r="BE22" s="192"/>
      <c r="BF22" s="192"/>
      <c r="BG22" s="192"/>
      <c r="BH22" s="192"/>
      <c r="BI22" s="192"/>
      <c r="BJ22" s="192"/>
      <c r="BK22" s="192"/>
      <c r="BL22" s="192"/>
      <c r="BM22" s="192"/>
      <c r="BN22" s="192"/>
      <c r="BO22" s="192"/>
      <c r="BP22" s="192"/>
      <c r="BQ22" s="192"/>
      <c r="BR22" s="192"/>
      <c r="BS22" s="192"/>
      <c r="BT22" s="192"/>
      <c r="BU22" s="192"/>
      <c r="BV22" s="192"/>
      <c r="BW22" s="192"/>
      <c r="BX22" s="192"/>
      <c r="BY22" s="192"/>
      <c r="BZ22" s="192"/>
      <c r="CA22" s="192"/>
      <c r="CB22" s="192"/>
      <c r="CC22" s="192"/>
      <c r="CD22" s="192"/>
      <c r="CE22" s="192"/>
      <c r="CF22" s="192"/>
      <c r="CG22" s="192"/>
      <c r="CH22" s="192"/>
      <c r="CI22" s="192"/>
      <c r="CJ22" s="192"/>
      <c r="CK22" s="192"/>
      <c r="CL22" s="192"/>
      <c r="CM22" s="192"/>
      <c r="CN22" s="192"/>
      <c r="CO22" s="192"/>
      <c r="CP22" s="192"/>
      <c r="CQ22" s="192"/>
      <c r="CR22" s="192"/>
      <c r="CS22" s="192"/>
      <c r="CT22" s="192"/>
      <c r="CU22" s="192"/>
      <c r="CV22" s="192"/>
      <c r="CW22" s="192"/>
      <c r="CX22" s="192"/>
      <c r="CY22" s="192"/>
      <c r="CZ22" s="192"/>
      <c r="DA22" s="192"/>
      <c r="DB22" s="192"/>
      <c r="DC22" s="192"/>
      <c r="DD22" s="192"/>
      <c r="DE22" s="192"/>
      <c r="DF22" s="192"/>
      <c r="DG22" s="192"/>
      <c r="DH22" s="192"/>
      <c r="DI22" s="192"/>
      <c r="DJ22" s="192"/>
      <c r="DK22" s="192"/>
      <c r="DL22" s="192"/>
      <c r="DM22" s="192"/>
      <c r="DN22" s="192"/>
      <c r="DO22" s="192"/>
      <c r="DP22" s="192"/>
      <c r="DQ22" s="192"/>
      <c r="DR22" s="192"/>
      <c r="DS22" s="192"/>
      <c r="DT22" s="192"/>
      <c r="DU22" s="192"/>
      <c r="DV22" s="192"/>
      <c r="DW22" s="192"/>
      <c r="DX22" s="192"/>
      <c r="DY22" s="192"/>
      <c r="DZ22" s="192"/>
      <c r="EA22" s="192"/>
      <c r="EB22" s="192"/>
      <c r="EC22" s="192"/>
      <c r="ED22" s="192"/>
      <c r="EE22" s="192"/>
      <c r="EF22" s="192"/>
      <c r="EG22" s="192"/>
      <c r="EH22" s="192"/>
      <c r="EI22" s="192"/>
      <c r="EJ22" s="192"/>
      <c r="EK22" s="192"/>
      <c r="EL22" s="192"/>
      <c r="EM22" s="192"/>
      <c r="EN22" s="192"/>
      <c r="EO22" s="192"/>
      <c r="EP22" s="192"/>
      <c r="EQ22" s="192"/>
      <c r="ER22" s="192"/>
      <c r="ES22" s="192"/>
      <c r="ET22" s="192"/>
      <c r="EU22" s="192"/>
      <c r="EV22" s="192"/>
      <c r="EW22" s="192"/>
      <c r="EX22" s="192"/>
      <c r="EY22" s="192"/>
      <c r="EZ22" s="192"/>
      <c r="FA22" s="192"/>
      <c r="FB22" s="192"/>
      <c r="FC22" s="192"/>
      <c r="FD22" s="192"/>
      <c r="FE22" s="192"/>
      <c r="FF22" s="192"/>
      <c r="FG22" s="192"/>
      <c r="FH22" s="192"/>
      <c r="FI22" s="192"/>
      <c r="FJ22" s="192"/>
      <c r="FK22" s="192"/>
      <c r="FL22" s="192"/>
      <c r="FM22" s="192"/>
      <c r="FN22" s="192"/>
      <c r="FO22" s="192"/>
      <c r="FP22" s="192"/>
      <c r="FQ22" s="192"/>
      <c r="FR22" s="192"/>
      <c r="FS22" s="192"/>
      <c r="FT22" s="192"/>
      <c r="FU22" s="192"/>
      <c r="FV22" s="192"/>
      <c r="FW22" s="192"/>
      <c r="FX22" s="192"/>
      <c r="FY22" s="192"/>
      <c r="FZ22" s="192"/>
      <c r="GA22" s="192"/>
      <c r="GB22" s="192"/>
      <c r="GC22" s="192"/>
      <c r="GD22" s="192"/>
      <c r="GE22" s="192"/>
      <c r="GF22" s="192"/>
      <c r="GG22" s="192"/>
      <c r="GH22" s="192"/>
      <c r="GI22" s="192"/>
      <c r="GJ22" s="192"/>
      <c r="GK22" s="192"/>
      <c r="GL22" s="192"/>
      <c r="GM22" s="192"/>
      <c r="GN22" s="192"/>
      <c r="GO22" s="192"/>
      <c r="GP22" s="192"/>
      <c r="GQ22" s="192"/>
      <c r="GR22" s="192"/>
      <c r="GS22" s="192"/>
      <c r="GT22" s="192"/>
      <c r="GU22" s="192"/>
      <c r="GV22" s="192"/>
      <c r="GW22" s="192"/>
      <c r="GX22" s="192"/>
      <c r="GY22" s="192"/>
      <c r="GZ22" s="192"/>
      <c r="HA22" s="192"/>
      <c r="HB22" s="192"/>
      <c r="HC22" s="192"/>
      <c r="HD22" s="192"/>
      <c r="HE22" s="192"/>
      <c r="HF22" s="192"/>
      <c r="HG22" s="192"/>
      <c r="HH22" s="192"/>
      <c r="HI22" s="192"/>
      <c r="HJ22" s="192"/>
      <c r="HK22" s="192"/>
      <c r="HL22" s="192"/>
      <c r="HM22" s="192"/>
      <c r="HN22" s="192"/>
      <c r="HO22" s="192"/>
      <c r="HP22" s="192"/>
      <c r="HQ22" s="192"/>
      <c r="HR22" s="192"/>
      <c r="HS22" s="192"/>
      <c r="HT22" s="192"/>
      <c r="HU22" s="192"/>
      <c r="HV22" s="192"/>
      <c r="HW22" s="192"/>
      <c r="HX22" s="192"/>
      <c r="HY22" s="192"/>
      <c r="HZ22" s="192"/>
      <c r="IA22" s="192"/>
      <c r="IB22" s="192"/>
      <c r="IC22" s="192"/>
      <c r="ID22" s="192"/>
      <c r="IE22" s="192"/>
      <c r="IF22" s="192"/>
      <c r="IG22" s="192"/>
      <c r="IH22" s="192"/>
      <c r="II22" s="192"/>
      <c r="IJ22" s="192"/>
      <c r="IK22" s="192"/>
      <c r="IL22" s="192"/>
      <c r="IM22" s="192"/>
      <c r="IN22" s="192"/>
      <c r="IO22" s="192"/>
      <c r="IP22" s="192"/>
      <c r="IQ22" s="192"/>
      <c r="IR22" s="192"/>
      <c r="IS22" s="192"/>
      <c r="IT22" s="192"/>
      <c r="IU22" s="192"/>
      <c r="IV22" s="192"/>
    </row>
    <row r="23" spans="1:6" ht="15" customHeight="1">
      <c r="A23" s="192" t="s">
        <v>328</v>
      </c>
      <c r="B23" s="231"/>
      <c r="C23" s="199"/>
      <c r="D23" s="232"/>
      <c r="E23" s="233"/>
      <c r="F23" s="218"/>
    </row>
    <row r="24" spans="1:6" s="201" customFormat="1" ht="15" customHeight="1">
      <c r="A24" s="215" t="s">
        <v>329</v>
      </c>
      <c r="B24" s="227" t="s">
        <v>330</v>
      </c>
      <c r="C24" s="217" t="s">
        <v>144</v>
      </c>
      <c r="D24" s="194">
        <v>7</v>
      </c>
      <c r="E24" s="187"/>
      <c r="F24" s="218">
        <f>D24*E24</f>
        <v>0</v>
      </c>
    </row>
    <row r="25" spans="1:6" s="201" customFormat="1" ht="15" customHeight="1">
      <c r="A25" s="215" t="s">
        <v>331</v>
      </c>
      <c r="B25" s="227"/>
      <c r="C25" s="217" t="s">
        <v>323</v>
      </c>
      <c r="D25" s="194">
        <v>4</v>
      </c>
      <c r="E25" s="187"/>
      <c r="F25" s="218">
        <f>D25*E25</f>
        <v>0</v>
      </c>
    </row>
    <row r="26" spans="1:6" ht="15" customHeight="1">
      <c r="A26" s="215" t="s">
        <v>332</v>
      </c>
      <c r="B26" s="227"/>
      <c r="C26" s="217" t="s">
        <v>144</v>
      </c>
      <c r="D26" s="194">
        <v>7</v>
      </c>
      <c r="F26" s="218">
        <f>D26*E26</f>
        <v>0</v>
      </c>
    </row>
    <row r="27" spans="1:6" ht="15" customHeight="1">
      <c r="A27" s="215" t="s">
        <v>333</v>
      </c>
      <c r="B27" s="227" t="s">
        <v>334</v>
      </c>
      <c r="C27" s="217" t="s">
        <v>144</v>
      </c>
      <c r="D27" s="194">
        <v>2</v>
      </c>
      <c r="F27" s="218">
        <f>D27*E27</f>
        <v>0</v>
      </c>
    </row>
    <row r="28" spans="1:6" s="229" customFormat="1" ht="15" customHeight="1">
      <c r="A28" s="234" t="s">
        <v>335</v>
      </c>
      <c r="B28" s="235"/>
      <c r="C28" s="236" t="s">
        <v>144</v>
      </c>
      <c r="D28" s="194">
        <v>7</v>
      </c>
      <c r="E28" s="187"/>
      <c r="F28" s="218">
        <f>D28*E28</f>
        <v>0</v>
      </c>
    </row>
    <row r="29" spans="1:6" ht="15" customHeight="1">
      <c r="A29" s="234"/>
      <c r="B29" s="227"/>
      <c r="C29" s="217"/>
      <c r="D29" s="194"/>
      <c r="F29" s="190"/>
    </row>
    <row r="30" spans="1:6" ht="15" customHeight="1">
      <c r="A30" s="215"/>
      <c r="B30" s="227"/>
      <c r="C30" s="217"/>
      <c r="D30" s="194"/>
      <c r="E30" s="187" t="s">
        <v>324</v>
      </c>
      <c r="F30" s="238">
        <f>SUM(F24:F29)</f>
        <v>0</v>
      </c>
    </row>
    <row r="31" spans="1:6" ht="15" customHeight="1">
      <c r="A31" s="239" t="s">
        <v>336</v>
      </c>
      <c r="B31" s="227"/>
      <c r="C31" s="217"/>
      <c r="D31" s="194"/>
      <c r="F31" s="237"/>
    </row>
    <row r="32" spans="1:6" ht="15" customHeight="1">
      <c r="A32" s="215" t="s">
        <v>337</v>
      </c>
      <c r="B32" s="227" t="s">
        <v>338</v>
      </c>
      <c r="C32" s="217" t="s">
        <v>323</v>
      </c>
      <c r="D32" s="194">
        <v>6</v>
      </c>
      <c r="F32" s="237">
        <f>D32*E32</f>
        <v>0</v>
      </c>
    </row>
    <row r="33" spans="1:6" ht="15" customHeight="1">
      <c r="A33" s="215" t="s">
        <v>339</v>
      </c>
      <c r="B33" s="227"/>
      <c r="C33" s="217" t="s">
        <v>323</v>
      </c>
      <c r="D33" s="194">
        <v>2</v>
      </c>
      <c r="F33" s="237">
        <f>D33*E33</f>
        <v>0</v>
      </c>
    </row>
    <row r="34" spans="1:6" ht="15" customHeight="1">
      <c r="A34" s="215"/>
      <c r="B34" s="227"/>
      <c r="C34" s="217"/>
      <c r="D34" s="194"/>
      <c r="E34" s="224"/>
      <c r="F34" s="240"/>
    </row>
    <row r="35" spans="1:6" ht="15" customHeight="1">
      <c r="A35" s="215"/>
      <c r="B35" s="227"/>
      <c r="C35" s="217"/>
      <c r="D35" s="194"/>
      <c r="E35" s="224" t="s">
        <v>324</v>
      </c>
      <c r="F35" s="241">
        <f>SUM(F32:F34)</f>
        <v>0</v>
      </c>
    </row>
    <row r="36" spans="1:6" s="219" customFormat="1" ht="15" customHeight="1">
      <c r="A36" s="239" t="s">
        <v>340</v>
      </c>
      <c r="B36" s="227"/>
      <c r="C36" s="217"/>
      <c r="D36" s="194"/>
      <c r="E36" s="187"/>
      <c r="F36" s="237"/>
    </row>
    <row r="37" spans="1:6" s="219" customFormat="1" ht="15" customHeight="1">
      <c r="A37" s="215" t="s">
        <v>341</v>
      </c>
      <c r="B37" s="227"/>
      <c r="C37" s="217" t="s">
        <v>323</v>
      </c>
      <c r="D37" s="194">
        <v>1</v>
      </c>
      <c r="E37" s="187"/>
      <c r="F37" s="237">
        <f>D37*E37</f>
        <v>0</v>
      </c>
    </row>
    <row r="38" spans="1:6" s="219" customFormat="1" ht="15" customHeight="1">
      <c r="A38" s="215" t="s">
        <v>342</v>
      </c>
      <c r="B38" s="227"/>
      <c r="C38" s="217" t="s">
        <v>323</v>
      </c>
      <c r="D38" s="194">
        <v>1</v>
      </c>
      <c r="E38" s="187"/>
      <c r="F38" s="237">
        <f>D38*E38</f>
        <v>0</v>
      </c>
    </row>
    <row r="39" spans="1:6" s="219" customFormat="1" ht="15" customHeight="1">
      <c r="A39" s="215" t="s">
        <v>343</v>
      </c>
      <c r="B39" s="227"/>
      <c r="C39" s="217" t="s">
        <v>323</v>
      </c>
      <c r="D39" s="194">
        <v>2</v>
      </c>
      <c r="E39" s="187"/>
      <c r="F39" s="237">
        <f>D39*E39</f>
        <v>0</v>
      </c>
    </row>
    <row r="40" spans="1:6" s="243" customFormat="1" ht="15" customHeight="1">
      <c r="A40" s="215"/>
      <c r="B40" s="227"/>
      <c r="C40" s="217"/>
      <c r="D40" s="194"/>
      <c r="E40" s="242"/>
      <c r="F40" s="242"/>
    </row>
    <row r="41" spans="1:6" s="243" customFormat="1" ht="15" customHeight="1">
      <c r="A41" s="215"/>
      <c r="B41" s="227"/>
      <c r="C41" s="217"/>
      <c r="D41" s="194"/>
      <c r="E41" s="244" t="s">
        <v>324</v>
      </c>
      <c r="F41" s="245">
        <f>SUM(F37:F40)</f>
        <v>0</v>
      </c>
    </row>
    <row r="42" spans="1:6" s="243" customFormat="1" ht="15" customHeight="1">
      <c r="A42" s="215"/>
      <c r="B42" s="227"/>
      <c r="C42" s="217"/>
      <c r="D42" s="194"/>
      <c r="E42" s="244"/>
      <c r="F42" s="245"/>
    </row>
    <row r="43" spans="1:6" s="243" customFormat="1" ht="15" customHeight="1">
      <c r="A43" s="215"/>
      <c r="B43" s="227"/>
      <c r="C43" s="217"/>
      <c r="D43" s="194"/>
      <c r="E43" s="244"/>
      <c r="F43" s="245"/>
    </row>
    <row r="44" spans="1:6" s="226" customFormat="1" ht="15" customHeight="1">
      <c r="A44" s="220" t="s">
        <v>344</v>
      </c>
      <c r="B44" s="246"/>
      <c r="C44" s="247"/>
      <c r="D44" s="248"/>
      <c r="E44" s="249"/>
      <c r="F44" s="250">
        <f>SUM(F46,F16,F22,F30,F35,F41)</f>
        <v>0</v>
      </c>
    </row>
    <row r="45" spans="1:4" ht="15" customHeight="1">
      <c r="A45" s="251"/>
      <c r="B45" s="211"/>
      <c r="C45" s="214"/>
      <c r="D45" s="194"/>
    </row>
    <row r="46" spans="1:4" ht="15" customHeight="1">
      <c r="A46" s="252"/>
      <c r="B46" s="211"/>
      <c r="C46" s="214"/>
      <c r="D46" s="194"/>
    </row>
    <row r="47" spans="1:4" ht="15" customHeight="1">
      <c r="A47" s="251"/>
      <c r="B47" s="211"/>
      <c r="C47" s="214"/>
      <c r="D47" s="194"/>
    </row>
    <row r="48" spans="1:4" ht="15" customHeight="1">
      <c r="A48" s="251"/>
      <c r="B48" s="211"/>
      <c r="C48" s="214"/>
      <c r="D48" s="194"/>
    </row>
    <row r="49" spans="1:4" ht="15" customHeight="1">
      <c r="A49" s="252"/>
      <c r="B49" s="211"/>
      <c r="C49" s="253"/>
      <c r="D49" s="194"/>
    </row>
    <row r="50" spans="1:4" ht="15" customHeight="1">
      <c r="A50" s="252"/>
      <c r="B50" s="211"/>
      <c r="C50" s="214"/>
      <c r="D50" s="194"/>
    </row>
    <row r="51" spans="1:4" ht="15" customHeight="1">
      <c r="A51" s="252"/>
      <c r="B51" s="196"/>
      <c r="C51" s="214"/>
      <c r="D51" s="194"/>
    </row>
    <row r="52" spans="1:4" ht="15" customHeight="1">
      <c r="A52" s="252"/>
      <c r="B52" s="211"/>
      <c r="C52" s="214"/>
      <c r="D52" s="194"/>
    </row>
    <row r="53" spans="1:4" ht="15" customHeight="1">
      <c r="A53" s="252"/>
      <c r="B53" s="211"/>
      <c r="C53" s="214"/>
      <c r="D53" s="194"/>
    </row>
    <row r="54" spans="1:4" ht="15" customHeight="1">
      <c r="A54" s="252"/>
      <c r="B54" s="211"/>
      <c r="C54" s="214"/>
      <c r="D54" s="194"/>
    </row>
    <row r="55" spans="1:4" ht="15" customHeight="1">
      <c r="A55" s="252"/>
      <c r="B55" s="211"/>
      <c r="C55" s="214"/>
      <c r="D55" s="194"/>
    </row>
    <row r="56" spans="1:4" ht="15" customHeight="1">
      <c r="A56" s="203"/>
      <c r="B56" s="211"/>
      <c r="C56" s="214"/>
      <c r="D56" s="194"/>
    </row>
    <row r="57" spans="1:4" ht="15" customHeight="1">
      <c r="A57" s="203"/>
      <c r="B57" s="211"/>
      <c r="C57" s="214"/>
      <c r="D57" s="194"/>
    </row>
    <row r="58" spans="1:4" ht="15" customHeight="1">
      <c r="A58" s="252"/>
      <c r="B58" s="211"/>
      <c r="C58" s="214"/>
      <c r="D58" s="194"/>
    </row>
    <row r="59" spans="1:4" ht="15" customHeight="1">
      <c r="A59" s="252"/>
      <c r="B59" s="211"/>
      <c r="C59" s="214"/>
      <c r="D59" s="194"/>
    </row>
    <row r="60" spans="1:4" ht="15" customHeight="1">
      <c r="A60" s="252"/>
      <c r="B60" s="211"/>
      <c r="C60" s="214"/>
      <c r="D60" s="194"/>
    </row>
    <row r="61" spans="1:4" ht="15" customHeight="1">
      <c r="A61" s="252"/>
      <c r="B61" s="211"/>
      <c r="C61" s="214"/>
      <c r="D61" s="194"/>
    </row>
    <row r="62" spans="1:4" ht="15" customHeight="1">
      <c r="A62" s="252"/>
      <c r="B62" s="211"/>
      <c r="C62" s="214"/>
      <c r="D62" s="194"/>
    </row>
    <row r="63" spans="1:4" ht="15" customHeight="1">
      <c r="A63" s="252"/>
      <c r="B63" s="211"/>
      <c r="C63" s="214"/>
      <c r="D63" s="194"/>
    </row>
    <row r="64" spans="1:4" ht="15" customHeight="1">
      <c r="A64" s="252"/>
      <c r="B64" s="211"/>
      <c r="C64" s="214"/>
      <c r="D64" s="194"/>
    </row>
    <row r="65" spans="1:4" ht="15" customHeight="1">
      <c r="A65" s="252"/>
      <c r="B65" s="211"/>
      <c r="C65" s="214"/>
      <c r="D65" s="194"/>
    </row>
    <row r="66" spans="1:4" ht="15" customHeight="1">
      <c r="A66" s="252"/>
      <c r="B66" s="211"/>
      <c r="C66" s="214"/>
      <c r="D66" s="194"/>
    </row>
    <row r="67" spans="1:4" ht="15" customHeight="1">
      <c r="A67" s="252"/>
      <c r="B67" s="211"/>
      <c r="C67" s="214"/>
      <c r="D67" s="194"/>
    </row>
    <row r="68" spans="1:4" ht="15" customHeight="1">
      <c r="A68" s="252"/>
      <c r="B68" s="211"/>
      <c r="C68" s="214"/>
      <c r="D68" s="194"/>
    </row>
    <row r="69" spans="1:4" ht="15" customHeight="1">
      <c r="A69" s="252"/>
      <c r="B69" s="211"/>
      <c r="C69" s="214"/>
      <c r="D69" s="194"/>
    </row>
    <row r="70" spans="1:4" ht="15" customHeight="1">
      <c r="A70" s="252"/>
      <c r="B70" s="211"/>
      <c r="C70" s="214"/>
      <c r="D70" s="194"/>
    </row>
    <row r="71" spans="1:4" ht="15" customHeight="1">
      <c r="A71" s="252"/>
      <c r="B71" s="211"/>
      <c r="C71" s="214"/>
      <c r="D71" s="194"/>
    </row>
    <row r="72" spans="1:4" ht="15" customHeight="1">
      <c r="A72" s="252"/>
      <c r="B72" s="211"/>
      <c r="C72" s="214"/>
      <c r="D72" s="194"/>
    </row>
    <row r="73" spans="1:4" ht="15" customHeight="1">
      <c r="A73" s="252"/>
      <c r="B73" s="211"/>
      <c r="C73" s="214"/>
      <c r="D73" s="194"/>
    </row>
    <row r="74" spans="1:4" ht="15" customHeight="1">
      <c r="A74" s="252"/>
      <c r="B74" s="211"/>
      <c r="C74" s="214"/>
      <c r="D74" s="194"/>
    </row>
    <row r="75" spans="1:4" ht="15" customHeight="1">
      <c r="A75" s="252"/>
      <c r="B75" s="211"/>
      <c r="C75" s="214"/>
      <c r="D75" s="194"/>
    </row>
    <row r="76" spans="1:4" ht="15" customHeight="1">
      <c r="A76" s="252"/>
      <c r="B76" s="211"/>
      <c r="C76" s="214"/>
      <c r="D76" s="194"/>
    </row>
    <row r="77" spans="1:4" ht="15" customHeight="1">
      <c r="A77" s="252"/>
      <c r="B77" s="211"/>
      <c r="C77" s="214"/>
      <c r="D77" s="194"/>
    </row>
    <row r="78" spans="1:4" ht="15" customHeight="1">
      <c r="A78" s="252"/>
      <c r="B78" s="211"/>
      <c r="C78" s="214"/>
      <c r="D78" s="194"/>
    </row>
    <row r="79" spans="1:4" ht="15" customHeight="1">
      <c r="A79" s="252"/>
      <c r="B79" s="211"/>
      <c r="C79" s="214"/>
      <c r="D79" s="194"/>
    </row>
    <row r="80" spans="1:4" ht="15" customHeight="1">
      <c r="A80" s="252"/>
      <c r="B80" s="211"/>
      <c r="C80" s="214"/>
      <c r="D80" s="194"/>
    </row>
    <row r="81" spans="1:4" ht="15" customHeight="1">
      <c r="A81" s="252"/>
      <c r="B81" s="211"/>
      <c r="C81" s="253"/>
      <c r="D81" s="194"/>
    </row>
    <row r="82" spans="1:2" ht="15" customHeight="1">
      <c r="A82" s="252"/>
      <c r="B82" s="211"/>
    </row>
    <row r="83" spans="1:2" ht="15" customHeight="1">
      <c r="A83" s="252"/>
      <c r="B83" s="196"/>
    </row>
    <row r="84" ht="15" customHeight="1">
      <c r="A84" s="252"/>
    </row>
    <row r="85" ht="15" customHeight="1">
      <c r="A85" s="252"/>
    </row>
    <row r="86" ht="15" customHeight="1">
      <c r="A86" s="252"/>
    </row>
    <row r="87" ht="15" customHeight="1">
      <c r="A87" s="252"/>
    </row>
    <row r="88" ht="15" customHeight="1">
      <c r="A88" s="203"/>
    </row>
  </sheetData>
  <sheetProtection/>
  <mergeCells count="2">
    <mergeCell ref="A2:D2"/>
    <mergeCell ref="A1:D1"/>
  </mergeCells>
  <printOptions horizontalCentered="1"/>
  <pageMargins left="0.1968503937007874" right="0.2755905511811024" top="0.984251968503937" bottom="0.984251968503937" header="0.5118110236220472" footer="0.5118110236220472"/>
  <pageSetup horizontalDpi="360" verticalDpi="360" orientation="portrait" paperSize="9" scale="73" r:id="rId1"/>
  <headerFooter alignWithMargins="0">
    <oddFooter>&amp;L&amp;10Pro:
PIF-S&amp;C&amp;10Ing. Stanislav Šustr&amp;R&amp;10&amp;P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V69"/>
  <sheetViews>
    <sheetView showGridLines="0" zoomScaleSheetLayoutView="100" zoomScalePageLayoutView="0" workbookViewId="0" topLeftCell="A1">
      <selection activeCell="C14" sqref="C14"/>
    </sheetView>
  </sheetViews>
  <sheetFormatPr defaultColWidth="11.421875" defaultRowHeight="15" customHeight="1"/>
  <cols>
    <col min="1" max="1" width="74.57421875" style="257" customWidth="1"/>
    <col min="2" max="2" width="9.8515625" style="256" hidden="1" customWidth="1"/>
    <col min="3" max="3" width="7.8515625" style="254" customWidth="1"/>
    <col min="4" max="4" width="11.8515625" style="255" customWidth="1"/>
    <col min="5" max="5" width="12.140625" style="187" bestFit="1" customWidth="1"/>
    <col min="6" max="6" width="19.00390625" style="188" customWidth="1"/>
    <col min="7" max="16384" width="11.421875" style="190" customWidth="1"/>
  </cols>
  <sheetData>
    <row r="1" spans="1:7" ht="27" customHeight="1">
      <c r="A1" s="375" t="s">
        <v>346</v>
      </c>
      <c r="B1" s="375"/>
      <c r="C1" s="375"/>
      <c r="D1" s="375"/>
      <c r="G1" s="189"/>
    </row>
    <row r="2" spans="1:7" ht="15" customHeight="1">
      <c r="A2" s="374" t="s">
        <v>308</v>
      </c>
      <c r="B2" s="374"/>
      <c r="C2" s="374"/>
      <c r="D2" s="374"/>
      <c r="G2" s="189"/>
    </row>
    <row r="3" spans="1:7" ht="15" customHeight="1">
      <c r="A3" s="192"/>
      <c r="B3" s="193"/>
      <c r="C3" s="191"/>
      <c r="D3" s="194"/>
      <c r="G3" s="189"/>
    </row>
    <row r="4" spans="1:7" ht="15" customHeight="1">
      <c r="A4" s="195" t="s">
        <v>309</v>
      </c>
      <c r="B4" s="196"/>
      <c r="C4" s="191"/>
      <c r="D4" s="194"/>
      <c r="G4" s="189"/>
    </row>
    <row r="5" spans="1:7" s="201" customFormat="1" ht="15" customHeight="1">
      <c r="A5" s="197" t="s">
        <v>310</v>
      </c>
      <c r="B5" s="198"/>
      <c r="C5" s="199"/>
      <c r="D5" s="194"/>
      <c r="E5" s="187"/>
      <c r="F5" s="200"/>
      <c r="G5" s="189"/>
    </row>
    <row r="6" spans="1:6" s="201" customFormat="1" ht="15" customHeight="1">
      <c r="A6" s="197" t="s">
        <v>311</v>
      </c>
      <c r="B6" s="198"/>
      <c r="C6" s="199"/>
      <c r="D6" s="194"/>
      <c r="E6" s="187"/>
      <c r="F6" s="202"/>
    </row>
    <row r="7" spans="1:4" ht="15" customHeight="1">
      <c r="A7" s="203"/>
      <c r="B7" s="190"/>
      <c r="C7" s="190"/>
      <c r="D7" s="204"/>
    </row>
    <row r="8" spans="1:6" ht="15" customHeight="1">
      <c r="A8" s="205" t="s">
        <v>312</v>
      </c>
      <c r="B8" s="206" t="s">
        <v>313</v>
      </c>
      <c r="C8" s="207" t="s">
        <v>314</v>
      </c>
      <c r="D8" s="208" t="s">
        <v>315</v>
      </c>
      <c r="E8" s="209" t="s">
        <v>316</v>
      </c>
      <c r="F8" s="210" t="s">
        <v>317</v>
      </c>
    </row>
    <row r="9" spans="1:4" ht="15" customHeight="1">
      <c r="A9" s="205"/>
      <c r="B9" s="211"/>
      <c r="C9" s="207"/>
      <c r="D9" s="212"/>
    </row>
    <row r="10" spans="1:4" ht="15" customHeight="1">
      <c r="A10" s="192" t="s">
        <v>346</v>
      </c>
      <c r="B10" s="213"/>
      <c r="C10" s="214"/>
      <c r="D10" s="194"/>
    </row>
    <row r="11" spans="1:4" ht="15" customHeight="1">
      <c r="A11" s="192"/>
      <c r="B11" s="213"/>
      <c r="C11" s="214"/>
      <c r="D11" s="194"/>
    </row>
    <row r="12" spans="1:6" s="219" customFormat="1" ht="15" customHeight="1">
      <c r="A12" s="259" t="s">
        <v>462</v>
      </c>
      <c r="B12" s="216"/>
      <c r="C12" s="217" t="s">
        <v>323</v>
      </c>
      <c r="D12" s="194">
        <v>1</v>
      </c>
      <c r="E12" s="187"/>
      <c r="F12" s="218">
        <f>D12*E12</f>
        <v>0</v>
      </c>
    </row>
    <row r="13" spans="1:6" s="219" customFormat="1" ht="15" customHeight="1">
      <c r="A13" s="259" t="s">
        <v>347</v>
      </c>
      <c r="B13" s="216"/>
      <c r="C13" s="217"/>
      <c r="D13" s="194"/>
      <c r="E13" s="187"/>
      <c r="F13" s="218"/>
    </row>
    <row r="14" spans="1:6" s="219" customFormat="1" ht="15" customHeight="1">
      <c r="A14" s="259" t="s">
        <v>348</v>
      </c>
      <c r="B14" s="216"/>
      <c r="C14" s="217"/>
      <c r="D14" s="194"/>
      <c r="E14" s="187"/>
      <c r="F14" s="218"/>
    </row>
    <row r="15" spans="1:6" s="226" customFormat="1" ht="15" customHeight="1">
      <c r="A15" s="259" t="s">
        <v>349</v>
      </c>
      <c r="B15" s="221"/>
      <c r="C15" s="222"/>
      <c r="D15" s="223"/>
      <c r="E15" s="224"/>
      <c r="F15" s="218"/>
    </row>
    <row r="16" spans="1:6" s="219" customFormat="1" ht="15" customHeight="1">
      <c r="A16" s="259" t="s">
        <v>350</v>
      </c>
      <c r="B16" s="211"/>
      <c r="C16" s="214"/>
      <c r="D16" s="194"/>
      <c r="E16" s="187"/>
      <c r="F16" s="218"/>
    </row>
    <row r="17" spans="1:6" s="219" customFormat="1" ht="15" customHeight="1">
      <c r="A17" s="259" t="s">
        <v>351</v>
      </c>
      <c r="B17" s="211"/>
      <c r="C17" s="217"/>
      <c r="D17" s="194"/>
      <c r="E17" s="187"/>
      <c r="F17" s="218"/>
    </row>
    <row r="18" spans="1:6" s="219" customFormat="1" ht="15" customHeight="1">
      <c r="A18" s="260" t="s">
        <v>352</v>
      </c>
      <c r="B18" s="211"/>
      <c r="C18" s="217"/>
      <c r="D18" s="194"/>
      <c r="E18" s="187"/>
      <c r="F18" s="218"/>
    </row>
    <row r="19" spans="1:6" s="219" customFormat="1" ht="15" customHeight="1">
      <c r="A19" s="215"/>
      <c r="B19" s="211"/>
      <c r="C19" s="217"/>
      <c r="D19" s="194"/>
      <c r="E19" s="224"/>
      <c r="F19" s="218"/>
    </row>
    <row r="20" spans="1:256" s="229" customFormat="1" ht="15" customHeight="1">
      <c r="A20" s="258" t="s">
        <v>353</v>
      </c>
      <c r="B20" s="213"/>
      <c r="C20" s="261" t="s">
        <v>354</v>
      </c>
      <c r="D20" s="230">
        <v>5</v>
      </c>
      <c r="E20" s="224"/>
      <c r="F20" s="218">
        <f>D20*E20</f>
        <v>0</v>
      </c>
      <c r="G20" s="192"/>
      <c r="H20" s="192"/>
      <c r="I20" s="192"/>
      <c r="J20" s="192"/>
      <c r="K20" s="192"/>
      <c r="L20" s="192"/>
      <c r="M20" s="192"/>
      <c r="N20" s="192"/>
      <c r="O20" s="192"/>
      <c r="P20" s="192"/>
      <c r="Q20" s="192"/>
      <c r="R20" s="192"/>
      <c r="S20" s="192"/>
      <c r="T20" s="192"/>
      <c r="U20" s="192"/>
      <c r="V20" s="192"/>
      <c r="W20" s="192"/>
      <c r="X20" s="192"/>
      <c r="Y20" s="192"/>
      <c r="Z20" s="192"/>
      <c r="AA20" s="192"/>
      <c r="AB20" s="192"/>
      <c r="AC20" s="192"/>
      <c r="AD20" s="192"/>
      <c r="AE20" s="192"/>
      <c r="AF20" s="192"/>
      <c r="AG20" s="192"/>
      <c r="AH20" s="192"/>
      <c r="AI20" s="192"/>
      <c r="AJ20" s="192"/>
      <c r="AK20" s="192"/>
      <c r="AL20" s="192"/>
      <c r="AM20" s="192"/>
      <c r="AN20" s="192"/>
      <c r="AO20" s="192"/>
      <c r="AP20" s="192"/>
      <c r="AQ20" s="192"/>
      <c r="AR20" s="192"/>
      <c r="AS20" s="192"/>
      <c r="AT20" s="192"/>
      <c r="AU20" s="192"/>
      <c r="AV20" s="192"/>
      <c r="AW20" s="192"/>
      <c r="AX20" s="192"/>
      <c r="AY20" s="192"/>
      <c r="AZ20" s="192"/>
      <c r="BA20" s="192"/>
      <c r="BB20" s="192"/>
      <c r="BC20" s="192"/>
      <c r="BD20" s="192"/>
      <c r="BE20" s="192"/>
      <c r="BF20" s="192"/>
      <c r="BG20" s="192"/>
      <c r="BH20" s="192"/>
      <c r="BI20" s="192"/>
      <c r="BJ20" s="192"/>
      <c r="BK20" s="192"/>
      <c r="BL20" s="192"/>
      <c r="BM20" s="192"/>
      <c r="BN20" s="192"/>
      <c r="BO20" s="192"/>
      <c r="BP20" s="192"/>
      <c r="BQ20" s="192"/>
      <c r="BR20" s="192"/>
      <c r="BS20" s="192"/>
      <c r="BT20" s="192"/>
      <c r="BU20" s="192"/>
      <c r="BV20" s="192"/>
      <c r="BW20" s="192"/>
      <c r="BX20" s="192"/>
      <c r="BY20" s="192"/>
      <c r="BZ20" s="192"/>
      <c r="CA20" s="192"/>
      <c r="CB20" s="192"/>
      <c r="CC20" s="192"/>
      <c r="CD20" s="192"/>
      <c r="CE20" s="192"/>
      <c r="CF20" s="192"/>
      <c r="CG20" s="192"/>
      <c r="CH20" s="192"/>
      <c r="CI20" s="192"/>
      <c r="CJ20" s="192"/>
      <c r="CK20" s="192"/>
      <c r="CL20" s="192"/>
      <c r="CM20" s="192"/>
      <c r="CN20" s="192"/>
      <c r="CO20" s="192"/>
      <c r="CP20" s="192"/>
      <c r="CQ20" s="192"/>
      <c r="CR20" s="192"/>
      <c r="CS20" s="192"/>
      <c r="CT20" s="192"/>
      <c r="CU20" s="192"/>
      <c r="CV20" s="192"/>
      <c r="CW20" s="192"/>
      <c r="CX20" s="192"/>
      <c r="CY20" s="192"/>
      <c r="CZ20" s="192"/>
      <c r="DA20" s="192"/>
      <c r="DB20" s="192"/>
      <c r="DC20" s="192"/>
      <c r="DD20" s="192"/>
      <c r="DE20" s="192"/>
      <c r="DF20" s="192"/>
      <c r="DG20" s="192"/>
      <c r="DH20" s="192"/>
      <c r="DI20" s="192"/>
      <c r="DJ20" s="192"/>
      <c r="DK20" s="192"/>
      <c r="DL20" s="192"/>
      <c r="DM20" s="192"/>
      <c r="DN20" s="192"/>
      <c r="DO20" s="192"/>
      <c r="DP20" s="192"/>
      <c r="DQ20" s="192"/>
      <c r="DR20" s="192"/>
      <c r="DS20" s="192"/>
      <c r="DT20" s="192"/>
      <c r="DU20" s="192"/>
      <c r="DV20" s="192"/>
      <c r="DW20" s="192"/>
      <c r="DX20" s="192"/>
      <c r="DY20" s="192"/>
      <c r="DZ20" s="192"/>
      <c r="EA20" s="192"/>
      <c r="EB20" s="192"/>
      <c r="EC20" s="192"/>
      <c r="ED20" s="192"/>
      <c r="EE20" s="192"/>
      <c r="EF20" s="192"/>
      <c r="EG20" s="192"/>
      <c r="EH20" s="192"/>
      <c r="EI20" s="192"/>
      <c r="EJ20" s="192"/>
      <c r="EK20" s="192"/>
      <c r="EL20" s="192"/>
      <c r="EM20" s="192"/>
      <c r="EN20" s="192"/>
      <c r="EO20" s="192"/>
      <c r="EP20" s="192"/>
      <c r="EQ20" s="192"/>
      <c r="ER20" s="192"/>
      <c r="ES20" s="192"/>
      <c r="ET20" s="192"/>
      <c r="EU20" s="192"/>
      <c r="EV20" s="192"/>
      <c r="EW20" s="192"/>
      <c r="EX20" s="192"/>
      <c r="EY20" s="192"/>
      <c r="EZ20" s="192"/>
      <c r="FA20" s="192"/>
      <c r="FB20" s="192"/>
      <c r="FC20" s="192"/>
      <c r="FD20" s="192"/>
      <c r="FE20" s="192"/>
      <c r="FF20" s="192"/>
      <c r="FG20" s="192"/>
      <c r="FH20" s="192"/>
      <c r="FI20" s="192"/>
      <c r="FJ20" s="192"/>
      <c r="FK20" s="192"/>
      <c r="FL20" s="192"/>
      <c r="FM20" s="192"/>
      <c r="FN20" s="192"/>
      <c r="FO20" s="192"/>
      <c r="FP20" s="192"/>
      <c r="FQ20" s="192"/>
      <c r="FR20" s="192"/>
      <c r="FS20" s="192"/>
      <c r="FT20" s="192"/>
      <c r="FU20" s="192"/>
      <c r="FV20" s="192"/>
      <c r="FW20" s="192"/>
      <c r="FX20" s="192"/>
      <c r="FY20" s="192"/>
      <c r="FZ20" s="192"/>
      <c r="GA20" s="192"/>
      <c r="GB20" s="192"/>
      <c r="GC20" s="192"/>
      <c r="GD20" s="192"/>
      <c r="GE20" s="192"/>
      <c r="GF20" s="192"/>
      <c r="GG20" s="192"/>
      <c r="GH20" s="192"/>
      <c r="GI20" s="192"/>
      <c r="GJ20" s="192"/>
      <c r="GK20" s="192"/>
      <c r="GL20" s="192"/>
      <c r="GM20" s="192"/>
      <c r="GN20" s="192"/>
      <c r="GO20" s="192"/>
      <c r="GP20" s="192"/>
      <c r="GQ20" s="192"/>
      <c r="GR20" s="192"/>
      <c r="GS20" s="192"/>
      <c r="GT20" s="192"/>
      <c r="GU20" s="192"/>
      <c r="GV20" s="192"/>
      <c r="GW20" s="192"/>
      <c r="GX20" s="192"/>
      <c r="GY20" s="192"/>
      <c r="GZ20" s="192"/>
      <c r="HA20" s="192"/>
      <c r="HB20" s="192"/>
      <c r="HC20" s="192"/>
      <c r="HD20" s="192"/>
      <c r="HE20" s="192"/>
      <c r="HF20" s="192"/>
      <c r="HG20" s="192"/>
      <c r="HH20" s="192"/>
      <c r="HI20" s="192"/>
      <c r="HJ20" s="192"/>
      <c r="HK20" s="192"/>
      <c r="HL20" s="192"/>
      <c r="HM20" s="192"/>
      <c r="HN20" s="192"/>
      <c r="HO20" s="192"/>
      <c r="HP20" s="192"/>
      <c r="HQ20" s="192"/>
      <c r="HR20" s="192"/>
      <c r="HS20" s="192"/>
      <c r="HT20" s="192"/>
      <c r="HU20" s="192"/>
      <c r="HV20" s="192"/>
      <c r="HW20" s="192"/>
      <c r="HX20" s="192"/>
      <c r="HY20" s="192"/>
      <c r="HZ20" s="192"/>
      <c r="IA20" s="192"/>
      <c r="IB20" s="192"/>
      <c r="IC20" s="192"/>
      <c r="ID20" s="192"/>
      <c r="IE20" s="192"/>
      <c r="IF20" s="192"/>
      <c r="IG20" s="192"/>
      <c r="IH20" s="192"/>
      <c r="II20" s="192"/>
      <c r="IJ20" s="192"/>
      <c r="IK20" s="192"/>
      <c r="IL20" s="192"/>
      <c r="IM20" s="192"/>
      <c r="IN20" s="192"/>
      <c r="IO20" s="192"/>
      <c r="IP20" s="192"/>
      <c r="IQ20" s="192"/>
      <c r="IR20" s="192"/>
      <c r="IS20" s="192"/>
      <c r="IT20" s="192"/>
      <c r="IU20" s="192"/>
      <c r="IV20" s="192"/>
    </row>
    <row r="21" spans="1:6" ht="15" customHeight="1">
      <c r="A21" s="192"/>
      <c r="B21" s="231"/>
      <c r="C21" s="199"/>
      <c r="D21" s="232"/>
      <c r="E21" s="233"/>
      <c r="F21" s="218"/>
    </row>
    <row r="22" spans="1:6" s="201" customFormat="1" ht="15" customHeight="1">
      <c r="A22" s="215" t="s">
        <v>43</v>
      </c>
      <c r="B22" s="227"/>
      <c r="C22" s="217"/>
      <c r="D22" s="194"/>
      <c r="E22" s="187"/>
      <c r="F22" s="218"/>
    </row>
    <row r="23" spans="1:6" s="243" customFormat="1" ht="15" customHeight="1">
      <c r="A23" s="215"/>
      <c r="B23" s="227"/>
      <c r="C23" s="217"/>
      <c r="D23" s="194"/>
      <c r="E23" s="244"/>
      <c r="F23" s="245"/>
    </row>
    <row r="24" spans="1:6" s="243" customFormat="1" ht="15" customHeight="1">
      <c r="A24" s="215"/>
      <c r="B24" s="227"/>
      <c r="C24" s="217"/>
      <c r="D24" s="194"/>
      <c r="E24" s="244"/>
      <c r="F24" s="245"/>
    </row>
    <row r="25" spans="1:6" s="226" customFormat="1" ht="15" customHeight="1">
      <c r="A25" s="220" t="s">
        <v>345</v>
      </c>
      <c r="B25" s="246"/>
      <c r="C25" s="247"/>
      <c r="D25" s="248"/>
      <c r="E25" s="249"/>
      <c r="F25" s="250">
        <f>SUM(F12:F24)</f>
        <v>0</v>
      </c>
    </row>
    <row r="26" spans="1:4" ht="15" customHeight="1">
      <c r="A26" s="251"/>
      <c r="B26" s="211"/>
      <c r="C26" s="214"/>
      <c r="D26" s="194"/>
    </row>
    <row r="27" spans="1:4" ht="15" customHeight="1">
      <c r="A27" s="252"/>
      <c r="B27" s="211"/>
      <c r="C27" s="214"/>
      <c r="D27" s="194"/>
    </row>
    <row r="28" spans="1:4" ht="15" customHeight="1">
      <c r="A28" s="251"/>
      <c r="B28" s="211"/>
      <c r="C28" s="214"/>
      <c r="D28" s="194"/>
    </row>
    <row r="29" spans="1:4" ht="15" customHeight="1">
      <c r="A29" s="251"/>
      <c r="B29" s="211"/>
      <c r="C29" s="214"/>
      <c r="D29" s="194"/>
    </row>
    <row r="30" spans="1:4" ht="15" customHeight="1">
      <c r="A30" s="252"/>
      <c r="B30" s="211"/>
      <c r="C30" s="253"/>
      <c r="D30" s="194"/>
    </row>
    <row r="31" spans="1:4" ht="15" customHeight="1">
      <c r="A31" s="252"/>
      <c r="B31" s="211"/>
      <c r="C31" s="214"/>
      <c r="D31" s="194"/>
    </row>
    <row r="32" spans="1:4" ht="15" customHeight="1">
      <c r="A32" s="252"/>
      <c r="B32" s="196"/>
      <c r="C32" s="214"/>
      <c r="D32" s="194"/>
    </row>
    <row r="33" spans="1:4" ht="15" customHeight="1">
      <c r="A33" s="252"/>
      <c r="B33" s="211"/>
      <c r="C33" s="214"/>
      <c r="D33" s="194"/>
    </row>
    <row r="34" spans="1:4" ht="15" customHeight="1">
      <c r="A34" s="252"/>
      <c r="B34" s="211"/>
      <c r="C34" s="214"/>
      <c r="D34" s="194"/>
    </row>
    <row r="35" spans="1:4" ht="15" customHeight="1">
      <c r="A35" s="252"/>
      <c r="B35" s="211"/>
      <c r="C35" s="214"/>
      <c r="D35" s="194"/>
    </row>
    <row r="36" spans="1:4" ht="15" customHeight="1">
      <c r="A36" s="252"/>
      <c r="B36" s="211"/>
      <c r="C36" s="214"/>
      <c r="D36" s="194"/>
    </row>
    <row r="37" spans="1:4" ht="15" customHeight="1">
      <c r="A37" s="203"/>
      <c r="B37" s="211"/>
      <c r="C37" s="214"/>
      <c r="D37" s="194"/>
    </row>
    <row r="38" spans="1:4" ht="15" customHeight="1">
      <c r="A38" s="203"/>
      <c r="B38" s="211"/>
      <c r="C38" s="214"/>
      <c r="D38" s="194"/>
    </row>
    <row r="39" spans="1:4" ht="15" customHeight="1">
      <c r="A39" s="252"/>
      <c r="B39" s="211"/>
      <c r="C39" s="214"/>
      <c r="D39" s="194"/>
    </row>
    <row r="40" spans="1:4" ht="15" customHeight="1">
      <c r="A40" s="252"/>
      <c r="B40" s="211"/>
      <c r="C40" s="214"/>
      <c r="D40" s="194"/>
    </row>
    <row r="41" spans="1:4" ht="15" customHeight="1">
      <c r="A41" s="252"/>
      <c r="B41" s="211"/>
      <c r="C41" s="214"/>
      <c r="D41" s="194"/>
    </row>
    <row r="42" spans="1:4" ht="15" customHeight="1">
      <c r="A42" s="252"/>
      <c r="B42" s="211"/>
      <c r="C42" s="214"/>
      <c r="D42" s="194"/>
    </row>
    <row r="43" spans="1:4" ht="15" customHeight="1">
      <c r="A43" s="252"/>
      <c r="B43" s="211"/>
      <c r="C43" s="214"/>
      <c r="D43" s="194"/>
    </row>
    <row r="44" spans="1:4" ht="15" customHeight="1">
      <c r="A44" s="252"/>
      <c r="B44" s="211"/>
      <c r="C44" s="214"/>
      <c r="D44" s="194"/>
    </row>
    <row r="45" spans="1:4" ht="15" customHeight="1">
      <c r="A45" s="252"/>
      <c r="B45" s="211"/>
      <c r="C45" s="214"/>
      <c r="D45" s="194"/>
    </row>
    <row r="46" spans="1:4" ht="15" customHeight="1">
      <c r="A46" s="252"/>
      <c r="B46" s="211"/>
      <c r="C46" s="214"/>
      <c r="D46" s="194"/>
    </row>
    <row r="47" spans="1:4" ht="15" customHeight="1">
      <c r="A47" s="252"/>
      <c r="B47" s="211"/>
      <c r="C47" s="214"/>
      <c r="D47" s="194"/>
    </row>
    <row r="48" spans="1:4" ht="15" customHeight="1">
      <c r="A48" s="252"/>
      <c r="B48" s="211"/>
      <c r="C48" s="214"/>
      <c r="D48" s="194"/>
    </row>
    <row r="49" spans="1:4" ht="15" customHeight="1">
      <c r="A49" s="252"/>
      <c r="B49" s="211"/>
      <c r="C49" s="214"/>
      <c r="D49" s="194"/>
    </row>
    <row r="50" spans="1:4" ht="15" customHeight="1">
      <c r="A50" s="252"/>
      <c r="B50" s="211"/>
      <c r="C50" s="214"/>
      <c r="D50" s="194"/>
    </row>
    <row r="51" spans="1:4" ht="15" customHeight="1">
      <c r="A51" s="252"/>
      <c r="B51" s="211"/>
      <c r="C51" s="214"/>
      <c r="D51" s="194"/>
    </row>
    <row r="52" spans="1:4" ht="15" customHeight="1">
      <c r="A52" s="252"/>
      <c r="B52" s="211"/>
      <c r="C52" s="214"/>
      <c r="D52" s="194"/>
    </row>
    <row r="53" spans="1:4" ht="15" customHeight="1">
      <c r="A53" s="252"/>
      <c r="B53" s="211"/>
      <c r="C53" s="214"/>
      <c r="D53" s="194"/>
    </row>
    <row r="54" spans="1:4" ht="15" customHeight="1">
      <c r="A54" s="252"/>
      <c r="B54" s="211"/>
      <c r="C54" s="214"/>
      <c r="D54" s="194"/>
    </row>
    <row r="55" spans="1:4" ht="15" customHeight="1">
      <c r="A55" s="252"/>
      <c r="B55" s="211"/>
      <c r="C55" s="214"/>
      <c r="D55" s="194"/>
    </row>
    <row r="56" spans="1:4" ht="15" customHeight="1">
      <c r="A56" s="252"/>
      <c r="B56" s="211"/>
      <c r="C56" s="214"/>
      <c r="D56" s="194"/>
    </row>
    <row r="57" spans="1:4" ht="15" customHeight="1">
      <c r="A57" s="252"/>
      <c r="B57" s="211"/>
      <c r="C57" s="214"/>
      <c r="D57" s="194"/>
    </row>
    <row r="58" spans="1:4" ht="15" customHeight="1">
      <c r="A58" s="252"/>
      <c r="B58" s="211"/>
      <c r="C58" s="214"/>
      <c r="D58" s="194"/>
    </row>
    <row r="59" spans="1:4" ht="15" customHeight="1">
      <c r="A59" s="252"/>
      <c r="B59" s="211"/>
      <c r="C59" s="214"/>
      <c r="D59" s="194"/>
    </row>
    <row r="60" spans="1:4" ht="15" customHeight="1">
      <c r="A60" s="252"/>
      <c r="B60" s="211"/>
      <c r="C60" s="214"/>
      <c r="D60" s="194"/>
    </row>
    <row r="61" spans="1:4" ht="15" customHeight="1">
      <c r="A61" s="252"/>
      <c r="B61" s="211"/>
      <c r="C61" s="214"/>
      <c r="D61" s="194"/>
    </row>
    <row r="62" spans="1:4" ht="15" customHeight="1">
      <c r="A62" s="252"/>
      <c r="B62" s="211"/>
      <c r="C62" s="253"/>
      <c r="D62" s="194"/>
    </row>
    <row r="63" spans="1:2" ht="15" customHeight="1">
      <c r="A63" s="252"/>
      <c r="B63" s="211"/>
    </row>
    <row r="64" spans="1:2" ht="15" customHeight="1">
      <c r="A64" s="252"/>
      <c r="B64" s="196"/>
    </row>
    <row r="65" ht="15" customHeight="1">
      <c r="A65" s="252"/>
    </row>
    <row r="66" ht="15" customHeight="1">
      <c r="A66" s="252"/>
    </row>
    <row r="67" ht="15" customHeight="1">
      <c r="A67" s="252"/>
    </row>
    <row r="68" ht="15" customHeight="1">
      <c r="A68" s="252"/>
    </row>
    <row r="69" ht="15" customHeight="1">
      <c r="A69" s="203"/>
    </row>
  </sheetData>
  <sheetProtection/>
  <mergeCells count="2">
    <mergeCell ref="A2:D2"/>
    <mergeCell ref="A1:D1"/>
  </mergeCells>
  <printOptions horizontalCentered="1"/>
  <pageMargins left="0.1968503937007874" right="0.2755905511811024" top="0.984251968503937" bottom="0.984251968503937" header="0.5118110236220472" footer="0.5118110236220472"/>
  <pageSetup horizontalDpi="360" verticalDpi="360" orientation="portrait" paperSize="9" scale="73" r:id="rId1"/>
  <headerFooter alignWithMargins="0">
    <oddFooter>&amp;CZáruba&amp;R&amp;P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73"/>
  <sheetViews>
    <sheetView showGridLines="0" zoomScale="120" zoomScaleNormal="120" zoomScalePageLayoutView="0" workbookViewId="0" topLeftCell="A1">
      <selection activeCell="C25" sqref="C25"/>
    </sheetView>
  </sheetViews>
  <sheetFormatPr defaultColWidth="9.140625" defaultRowHeight="13.5" customHeight="1"/>
  <cols>
    <col min="1" max="1" width="7.57421875" style="358" customWidth="1"/>
    <col min="2" max="2" width="5.8515625" style="358" customWidth="1"/>
    <col min="3" max="3" width="86.421875" style="269" customWidth="1"/>
    <col min="4" max="4" width="5.00390625" style="359" customWidth="1"/>
    <col min="5" max="5" width="7.57421875" style="359" customWidth="1"/>
    <col min="6" max="6" width="0.85546875" style="360" customWidth="1"/>
    <col min="7" max="8" width="15.28125" style="269" customWidth="1"/>
    <col min="9" max="16384" width="9.140625" style="269" customWidth="1"/>
  </cols>
  <sheetData>
    <row r="1" spans="1:8" ht="6.75" customHeight="1">
      <c r="A1" s="262"/>
      <c r="B1" s="263"/>
      <c r="C1" s="264"/>
      <c r="D1" s="265"/>
      <c r="E1" s="266"/>
      <c r="F1" s="267"/>
      <c r="G1" s="265"/>
      <c r="H1" s="268"/>
    </row>
    <row r="2" spans="1:8" ht="13.5" customHeight="1">
      <c r="A2" s="270" t="s">
        <v>363</v>
      </c>
      <c r="B2" s="271" t="s">
        <v>364</v>
      </c>
      <c r="C2" s="272" t="s">
        <v>365</v>
      </c>
      <c r="D2" s="273" t="s">
        <v>366</v>
      </c>
      <c r="E2" s="376" t="s">
        <v>367</v>
      </c>
      <c r="F2" s="377"/>
      <c r="G2" s="273" t="s">
        <v>368</v>
      </c>
      <c r="H2" s="274" t="s">
        <v>369</v>
      </c>
    </row>
    <row r="3" spans="1:8" ht="6.75" customHeight="1">
      <c r="A3" s="275"/>
      <c r="B3" s="276"/>
      <c r="C3" s="277"/>
      <c r="D3" s="278"/>
      <c r="E3" s="279"/>
      <c r="F3" s="277"/>
      <c r="G3" s="278"/>
      <c r="H3" s="280"/>
    </row>
    <row r="4" spans="1:8" ht="13.5" customHeight="1">
      <c r="A4" s="281"/>
      <c r="B4" s="282"/>
      <c r="C4" s="361" t="s">
        <v>457</v>
      </c>
      <c r="D4" s="283"/>
      <c r="E4" s="284"/>
      <c r="F4" s="285"/>
      <c r="G4" s="286"/>
      <c r="H4" s="287"/>
    </row>
    <row r="5" spans="1:8" ht="13.5" customHeight="1">
      <c r="A5" s="288" t="s">
        <v>370</v>
      </c>
      <c r="B5" s="289"/>
      <c r="C5" s="290" t="s">
        <v>371</v>
      </c>
      <c r="D5" s="291"/>
      <c r="E5" s="292"/>
      <c r="F5" s="293"/>
      <c r="G5" s="294"/>
      <c r="H5" s="295"/>
    </row>
    <row r="6" spans="1:8" ht="25.5" customHeight="1">
      <c r="A6" s="296" t="s">
        <v>372</v>
      </c>
      <c r="B6" s="297" t="s">
        <v>373</v>
      </c>
      <c r="C6" s="298" t="s">
        <v>374</v>
      </c>
      <c r="D6" s="299" t="s">
        <v>323</v>
      </c>
      <c r="E6" s="300">
        <v>2</v>
      </c>
      <c r="F6" s="293"/>
      <c r="G6" s="301"/>
      <c r="H6" s="302">
        <f>E6*G6</f>
        <v>0</v>
      </c>
    </row>
    <row r="7" spans="1:8" ht="25.5" customHeight="1">
      <c r="A7" s="296" t="s">
        <v>375</v>
      </c>
      <c r="B7" s="297" t="s">
        <v>376</v>
      </c>
      <c r="C7" s="298" t="s">
        <v>377</v>
      </c>
      <c r="D7" s="299" t="s">
        <v>323</v>
      </c>
      <c r="E7" s="300">
        <v>2</v>
      </c>
      <c r="F7" s="293"/>
      <c r="G7" s="301"/>
      <c r="H7" s="302">
        <f aca="true" t="shared" si="0" ref="H7:H60">E7*G7</f>
        <v>0</v>
      </c>
    </row>
    <row r="8" spans="1:8" ht="25.5" customHeight="1">
      <c r="A8" s="296" t="s">
        <v>378</v>
      </c>
      <c r="B8" s="297" t="s">
        <v>379</v>
      </c>
      <c r="C8" s="298" t="s">
        <v>380</v>
      </c>
      <c r="D8" s="299" t="s">
        <v>323</v>
      </c>
      <c r="E8" s="300">
        <v>2</v>
      </c>
      <c r="F8" s="293"/>
      <c r="G8" s="301"/>
      <c r="H8" s="302">
        <f t="shared" si="0"/>
        <v>0</v>
      </c>
    </row>
    <row r="9" spans="1:8" ht="13.5" customHeight="1">
      <c r="A9" s="303"/>
      <c r="B9" s="304"/>
      <c r="C9" s="305"/>
      <c r="D9" s="306"/>
      <c r="E9" s="307"/>
      <c r="F9" s="308"/>
      <c r="G9" s="309"/>
      <c r="H9" s="302"/>
    </row>
    <row r="10" spans="1:8" ht="13.5" customHeight="1">
      <c r="A10" s="288" t="s">
        <v>381</v>
      </c>
      <c r="B10" s="310"/>
      <c r="C10" s="311" t="s">
        <v>382</v>
      </c>
      <c r="D10" s="306"/>
      <c r="E10" s="307"/>
      <c r="F10" s="308"/>
      <c r="G10" s="309"/>
      <c r="H10" s="302"/>
    </row>
    <row r="11" spans="1:8" ht="13.5" customHeight="1">
      <c r="A11" s="296" t="s">
        <v>383</v>
      </c>
      <c r="B11" s="312"/>
      <c r="C11" s="313" t="s">
        <v>384</v>
      </c>
      <c r="D11" s="299" t="s">
        <v>323</v>
      </c>
      <c r="E11" s="300">
        <v>1</v>
      </c>
      <c r="F11" s="314"/>
      <c r="G11" s="309"/>
      <c r="H11" s="302">
        <f t="shared" si="0"/>
        <v>0</v>
      </c>
    </row>
    <row r="12" spans="1:8" ht="13.5" customHeight="1">
      <c r="A12" s="296" t="s">
        <v>385</v>
      </c>
      <c r="B12" s="312"/>
      <c r="C12" s="313" t="s">
        <v>386</v>
      </c>
      <c r="D12" s="299" t="s">
        <v>323</v>
      </c>
      <c r="E12" s="300">
        <v>12</v>
      </c>
      <c r="F12" s="314"/>
      <c r="G12" s="309"/>
      <c r="H12" s="302">
        <f t="shared" si="0"/>
        <v>0</v>
      </c>
    </row>
    <row r="13" spans="1:8" ht="13.5" customHeight="1">
      <c r="A13" s="296" t="s">
        <v>387</v>
      </c>
      <c r="B13" s="312"/>
      <c r="C13" s="313" t="s">
        <v>388</v>
      </c>
      <c r="D13" s="299" t="s">
        <v>323</v>
      </c>
      <c r="E13" s="300">
        <v>4</v>
      </c>
      <c r="F13" s="314"/>
      <c r="G13" s="309"/>
      <c r="H13" s="302">
        <f t="shared" si="0"/>
        <v>0</v>
      </c>
    </row>
    <row r="14" spans="1:8" ht="13.5" customHeight="1">
      <c r="A14" s="315"/>
      <c r="B14" s="316"/>
      <c r="C14" s="317"/>
      <c r="D14" s="306"/>
      <c r="E14" s="307"/>
      <c r="F14" s="308"/>
      <c r="G14" s="309"/>
      <c r="H14" s="302"/>
    </row>
    <row r="15" spans="1:8" ht="13.5" customHeight="1">
      <c r="A15" s="288" t="s">
        <v>389</v>
      </c>
      <c r="B15" s="316"/>
      <c r="C15" s="311" t="s">
        <v>390</v>
      </c>
      <c r="D15" s="306"/>
      <c r="E15" s="307"/>
      <c r="F15" s="308"/>
      <c r="G15" s="309"/>
      <c r="H15" s="302"/>
    </row>
    <row r="16" spans="1:8" ht="13.5" customHeight="1">
      <c r="A16" s="296" t="s">
        <v>391</v>
      </c>
      <c r="B16" s="316"/>
      <c r="C16" s="318" t="s">
        <v>472</v>
      </c>
      <c r="D16" s="319" t="s">
        <v>144</v>
      </c>
      <c r="E16" s="300">
        <v>7</v>
      </c>
      <c r="F16" s="314"/>
      <c r="G16" s="309"/>
      <c r="H16" s="302">
        <f t="shared" si="0"/>
        <v>0</v>
      </c>
    </row>
    <row r="17" spans="1:8" ht="13.5" customHeight="1">
      <c r="A17" s="296" t="s">
        <v>392</v>
      </c>
      <c r="B17" s="316"/>
      <c r="C17" s="318" t="s">
        <v>473</v>
      </c>
      <c r="D17" s="319" t="s">
        <v>144</v>
      </c>
      <c r="E17" s="300">
        <v>14</v>
      </c>
      <c r="F17" s="314"/>
      <c r="G17" s="309"/>
      <c r="H17" s="302">
        <f t="shared" si="0"/>
        <v>0</v>
      </c>
    </row>
    <row r="18" spans="1:8" ht="13.5" customHeight="1">
      <c r="A18" s="296" t="s">
        <v>393</v>
      </c>
      <c r="B18" s="316"/>
      <c r="C18" s="318" t="s">
        <v>474</v>
      </c>
      <c r="D18" s="319" t="s">
        <v>144</v>
      </c>
      <c r="E18" s="300">
        <v>9</v>
      </c>
      <c r="F18" s="314"/>
      <c r="G18" s="309"/>
      <c r="H18" s="302">
        <f t="shared" si="0"/>
        <v>0</v>
      </c>
    </row>
    <row r="19" spans="1:8" ht="13.5" customHeight="1">
      <c r="A19" s="296" t="s">
        <v>394</v>
      </c>
      <c r="B19" s="320"/>
      <c r="C19" s="318" t="s">
        <v>475</v>
      </c>
      <c r="D19" s="299" t="s">
        <v>144</v>
      </c>
      <c r="E19" s="300">
        <v>35</v>
      </c>
      <c r="F19" s="314"/>
      <c r="G19" s="309"/>
      <c r="H19" s="302">
        <f t="shared" si="0"/>
        <v>0</v>
      </c>
    </row>
    <row r="20" spans="1:8" ht="13.5" customHeight="1">
      <c r="A20" s="296" t="s">
        <v>395</v>
      </c>
      <c r="B20" s="320"/>
      <c r="C20" s="321" t="s">
        <v>476</v>
      </c>
      <c r="D20" s="319" t="s">
        <v>323</v>
      </c>
      <c r="E20" s="322">
        <v>16</v>
      </c>
      <c r="F20" s="323"/>
      <c r="G20" s="309"/>
      <c r="H20" s="302">
        <f t="shared" si="0"/>
        <v>0</v>
      </c>
    </row>
    <row r="21" spans="1:8" ht="13.5" customHeight="1">
      <c r="A21" s="296" t="s">
        <v>396</v>
      </c>
      <c r="B21" s="320"/>
      <c r="C21" s="321" t="s">
        <v>477</v>
      </c>
      <c r="D21" s="319" t="s">
        <v>323</v>
      </c>
      <c r="E21" s="322">
        <v>1</v>
      </c>
      <c r="F21" s="323"/>
      <c r="G21" s="309"/>
      <c r="H21" s="302">
        <f t="shared" si="0"/>
        <v>0</v>
      </c>
    </row>
    <row r="22" spans="1:8" ht="13.5" customHeight="1">
      <c r="A22" s="296" t="s">
        <v>397</v>
      </c>
      <c r="B22" s="320"/>
      <c r="C22" s="324" t="s">
        <v>478</v>
      </c>
      <c r="D22" s="319" t="s">
        <v>323</v>
      </c>
      <c r="E22" s="322">
        <v>3</v>
      </c>
      <c r="F22" s="323"/>
      <c r="G22" s="309"/>
      <c r="H22" s="302">
        <f t="shared" si="0"/>
        <v>0</v>
      </c>
    </row>
    <row r="23" spans="1:8" ht="13.5" customHeight="1">
      <c r="A23" s="296" t="s">
        <v>398</v>
      </c>
      <c r="B23" s="320"/>
      <c r="C23" s="324" t="s">
        <v>479</v>
      </c>
      <c r="D23" s="319" t="s">
        <v>323</v>
      </c>
      <c r="E23" s="322">
        <v>30</v>
      </c>
      <c r="F23" s="323"/>
      <c r="G23" s="309"/>
      <c r="H23" s="302">
        <f t="shared" si="0"/>
        <v>0</v>
      </c>
    </row>
    <row r="24" spans="1:8" ht="13.5" customHeight="1">
      <c r="A24" s="325"/>
      <c r="B24" s="326"/>
      <c r="C24" s="327"/>
      <c r="D24" s="328"/>
      <c r="E24" s="329"/>
      <c r="F24" s="330"/>
      <c r="G24" s="309"/>
      <c r="H24" s="302"/>
    </row>
    <row r="25" spans="1:8" ht="13.5" customHeight="1">
      <c r="A25" s="331" t="s">
        <v>399</v>
      </c>
      <c r="B25" s="332"/>
      <c r="C25" s="311" t="s">
        <v>400</v>
      </c>
      <c r="D25" s="328"/>
      <c r="E25" s="329"/>
      <c r="F25" s="330"/>
      <c r="G25" s="309"/>
      <c r="H25" s="302"/>
    </row>
    <row r="26" spans="1:8" ht="13.5" customHeight="1">
      <c r="A26" s="333" t="s">
        <v>401</v>
      </c>
      <c r="B26" s="332"/>
      <c r="C26" s="324" t="s">
        <v>445</v>
      </c>
      <c r="D26" s="328" t="s">
        <v>144</v>
      </c>
      <c r="E26" s="329">
        <v>9</v>
      </c>
      <c r="F26" s="330"/>
      <c r="G26" s="309"/>
      <c r="H26" s="302">
        <f t="shared" si="0"/>
        <v>0</v>
      </c>
    </row>
    <row r="27" spans="1:8" ht="13.5" customHeight="1">
      <c r="A27" s="333" t="s">
        <v>402</v>
      </c>
      <c r="B27" s="332"/>
      <c r="C27" s="324" t="s">
        <v>446</v>
      </c>
      <c r="D27" s="328" t="s">
        <v>144</v>
      </c>
      <c r="E27" s="329">
        <v>27</v>
      </c>
      <c r="F27" s="330"/>
      <c r="G27" s="309"/>
      <c r="H27" s="302">
        <f t="shared" si="0"/>
        <v>0</v>
      </c>
    </row>
    <row r="28" spans="1:8" ht="13.5" customHeight="1">
      <c r="A28" s="333" t="s">
        <v>403</v>
      </c>
      <c r="B28" s="332"/>
      <c r="C28" s="324" t="s">
        <v>447</v>
      </c>
      <c r="D28" s="328" t="s">
        <v>144</v>
      </c>
      <c r="E28" s="329">
        <v>58</v>
      </c>
      <c r="F28" s="330"/>
      <c r="G28" s="309"/>
      <c r="H28" s="302">
        <f t="shared" si="0"/>
        <v>0</v>
      </c>
    </row>
    <row r="29" spans="1:8" ht="13.5" customHeight="1">
      <c r="A29" s="333" t="s">
        <v>404</v>
      </c>
      <c r="B29" s="332"/>
      <c r="C29" s="324" t="s">
        <v>448</v>
      </c>
      <c r="D29" s="328" t="s">
        <v>144</v>
      </c>
      <c r="E29" s="329">
        <v>12</v>
      </c>
      <c r="F29" s="330"/>
      <c r="G29" s="309"/>
      <c r="H29" s="302">
        <f t="shared" si="0"/>
        <v>0</v>
      </c>
    </row>
    <row r="30" spans="1:8" ht="13.5" customHeight="1">
      <c r="A30" s="333" t="s">
        <v>405</v>
      </c>
      <c r="B30" s="332"/>
      <c r="C30" s="324" t="s">
        <v>449</v>
      </c>
      <c r="D30" s="328" t="s">
        <v>144</v>
      </c>
      <c r="E30" s="329">
        <v>20</v>
      </c>
      <c r="F30" s="330"/>
      <c r="G30" s="309"/>
      <c r="H30" s="302">
        <f t="shared" si="0"/>
        <v>0</v>
      </c>
    </row>
    <row r="31" spans="1:8" ht="13.5" customHeight="1">
      <c r="A31" s="333" t="s">
        <v>406</v>
      </c>
      <c r="B31" s="332"/>
      <c r="C31" s="324" t="s">
        <v>450</v>
      </c>
      <c r="D31" s="328" t="s">
        <v>144</v>
      </c>
      <c r="E31" s="329">
        <v>11</v>
      </c>
      <c r="F31" s="330"/>
      <c r="G31" s="309"/>
      <c r="H31" s="302">
        <f t="shared" si="0"/>
        <v>0</v>
      </c>
    </row>
    <row r="32" spans="1:8" ht="13.5" customHeight="1">
      <c r="A32" s="333" t="s">
        <v>407</v>
      </c>
      <c r="B32" s="332"/>
      <c r="C32" s="324" t="s">
        <v>451</v>
      </c>
      <c r="D32" s="328" t="s">
        <v>144</v>
      </c>
      <c r="E32" s="329">
        <v>12</v>
      </c>
      <c r="F32" s="330"/>
      <c r="G32" s="309"/>
      <c r="H32" s="302">
        <f t="shared" si="0"/>
        <v>0</v>
      </c>
    </row>
    <row r="33" spans="1:8" ht="13.5" customHeight="1">
      <c r="A33" s="333" t="s">
        <v>408</v>
      </c>
      <c r="B33" s="326"/>
      <c r="C33" s="313" t="s">
        <v>452</v>
      </c>
      <c r="D33" s="328" t="s">
        <v>144</v>
      </c>
      <c r="E33" s="329">
        <v>60</v>
      </c>
      <c r="F33" s="308"/>
      <c r="G33" s="309"/>
      <c r="H33" s="302">
        <f t="shared" si="0"/>
        <v>0</v>
      </c>
    </row>
    <row r="34" spans="1:8" ht="13.5" customHeight="1">
      <c r="A34" s="333" t="s">
        <v>409</v>
      </c>
      <c r="B34" s="326"/>
      <c r="C34" s="313" t="s">
        <v>453</v>
      </c>
      <c r="D34" s="328" t="s">
        <v>144</v>
      </c>
      <c r="E34" s="329">
        <v>25</v>
      </c>
      <c r="F34" s="308"/>
      <c r="G34" s="309"/>
      <c r="H34" s="302">
        <f t="shared" si="0"/>
        <v>0</v>
      </c>
    </row>
    <row r="35" spans="1:8" ht="13.5" customHeight="1">
      <c r="A35" s="333"/>
      <c r="B35" s="316"/>
      <c r="C35" s="334"/>
      <c r="D35" s="328"/>
      <c r="E35" s="329"/>
      <c r="F35" s="330"/>
      <c r="G35" s="309"/>
      <c r="H35" s="302"/>
    </row>
    <row r="36" spans="1:8" ht="13.5" customHeight="1">
      <c r="A36" s="331" t="s">
        <v>410</v>
      </c>
      <c r="B36" s="332"/>
      <c r="C36" s="311" t="s">
        <v>411</v>
      </c>
      <c r="D36" s="328"/>
      <c r="E36" s="329"/>
      <c r="F36" s="330"/>
      <c r="G36" s="309"/>
      <c r="H36" s="302"/>
    </row>
    <row r="37" spans="1:8" ht="13.5" customHeight="1">
      <c r="A37" s="335" t="s">
        <v>412</v>
      </c>
      <c r="B37" s="336"/>
      <c r="C37" s="313" t="s">
        <v>469</v>
      </c>
      <c r="D37" s="319" t="s">
        <v>323</v>
      </c>
      <c r="E37" s="322">
        <v>1</v>
      </c>
      <c r="F37" s="330"/>
      <c r="G37" s="309"/>
      <c r="H37" s="302">
        <f t="shared" si="0"/>
        <v>0</v>
      </c>
    </row>
    <row r="38" spans="1:8" ht="13.5" customHeight="1">
      <c r="A38" s="335" t="s">
        <v>413</v>
      </c>
      <c r="B38" s="336"/>
      <c r="C38" s="313" t="s">
        <v>414</v>
      </c>
      <c r="D38" s="319"/>
      <c r="E38" s="322"/>
      <c r="F38" s="330"/>
      <c r="G38" s="309"/>
      <c r="H38" s="302"/>
    </row>
    <row r="39" spans="1:8" ht="13.5" customHeight="1">
      <c r="A39" s="335" t="s">
        <v>415</v>
      </c>
      <c r="B39" s="336"/>
      <c r="C39" s="313" t="s">
        <v>454</v>
      </c>
      <c r="D39" s="319"/>
      <c r="E39" s="322"/>
      <c r="F39" s="330"/>
      <c r="G39" s="309"/>
      <c r="H39" s="302"/>
    </row>
    <row r="40" spans="1:8" ht="13.5" customHeight="1">
      <c r="A40" s="335" t="s">
        <v>416</v>
      </c>
      <c r="B40" s="336"/>
      <c r="C40" s="313" t="s">
        <v>455</v>
      </c>
      <c r="D40" s="319"/>
      <c r="E40" s="322"/>
      <c r="F40" s="330"/>
      <c r="G40" s="309"/>
      <c r="H40" s="302"/>
    </row>
    <row r="41" spans="1:8" ht="13.5" customHeight="1">
      <c r="A41" s="335" t="s">
        <v>417</v>
      </c>
      <c r="B41" s="336"/>
      <c r="C41" s="313" t="s">
        <v>456</v>
      </c>
      <c r="D41" s="319"/>
      <c r="E41" s="322"/>
      <c r="F41" s="330"/>
      <c r="G41" s="309"/>
      <c r="H41" s="302"/>
    </row>
    <row r="42" spans="1:8" ht="13.5" customHeight="1">
      <c r="A42" s="335" t="s">
        <v>418</v>
      </c>
      <c r="B42" s="336"/>
      <c r="C42" s="313" t="s">
        <v>419</v>
      </c>
      <c r="D42" s="319" t="s">
        <v>323</v>
      </c>
      <c r="E42" s="322">
        <v>1</v>
      </c>
      <c r="F42" s="330"/>
      <c r="G42" s="309"/>
      <c r="H42" s="302">
        <f t="shared" si="0"/>
        <v>0</v>
      </c>
    </row>
    <row r="43" spans="1:8" ht="13.5" customHeight="1">
      <c r="A43" s="335" t="s">
        <v>420</v>
      </c>
      <c r="B43" s="336"/>
      <c r="C43" s="337" t="s">
        <v>463</v>
      </c>
      <c r="D43" s="319" t="s">
        <v>323</v>
      </c>
      <c r="E43" s="322">
        <v>1</v>
      </c>
      <c r="F43" s="330"/>
      <c r="G43" s="309"/>
      <c r="H43" s="302">
        <f t="shared" si="0"/>
        <v>0</v>
      </c>
    </row>
    <row r="44" spans="1:8" ht="13.5" customHeight="1">
      <c r="A44" s="335" t="s">
        <v>421</v>
      </c>
      <c r="B44" s="336"/>
      <c r="C44" s="337" t="s">
        <v>464</v>
      </c>
      <c r="D44" s="319" t="s">
        <v>323</v>
      </c>
      <c r="E44" s="322">
        <v>2</v>
      </c>
      <c r="F44" s="330"/>
      <c r="G44" s="309"/>
      <c r="H44" s="302">
        <f t="shared" si="0"/>
        <v>0</v>
      </c>
    </row>
    <row r="45" spans="1:8" ht="13.5" customHeight="1">
      <c r="A45" s="335" t="s">
        <v>422</v>
      </c>
      <c r="B45" s="336"/>
      <c r="C45" s="313" t="s">
        <v>465</v>
      </c>
      <c r="D45" s="319" t="s">
        <v>323</v>
      </c>
      <c r="E45" s="322">
        <v>1</v>
      </c>
      <c r="F45" s="330"/>
      <c r="G45" s="309"/>
      <c r="H45" s="302">
        <f t="shared" si="0"/>
        <v>0</v>
      </c>
    </row>
    <row r="46" spans="1:8" ht="13.5" customHeight="1">
      <c r="A46" s="335" t="s">
        <v>423</v>
      </c>
      <c r="B46" s="336"/>
      <c r="C46" s="337" t="s">
        <v>466</v>
      </c>
      <c r="D46" s="319" t="s">
        <v>323</v>
      </c>
      <c r="E46" s="322">
        <v>1</v>
      </c>
      <c r="F46" s="330"/>
      <c r="G46" s="309"/>
      <c r="H46" s="302">
        <f t="shared" si="0"/>
        <v>0</v>
      </c>
    </row>
    <row r="47" spans="1:8" ht="13.5" customHeight="1">
      <c r="A47" s="335" t="s">
        <v>424</v>
      </c>
      <c r="B47" s="336"/>
      <c r="C47" s="337" t="s">
        <v>467</v>
      </c>
      <c r="D47" s="319" t="s">
        <v>323</v>
      </c>
      <c r="E47" s="322">
        <v>2</v>
      </c>
      <c r="F47" s="330"/>
      <c r="G47" s="309"/>
      <c r="H47" s="302">
        <f t="shared" si="0"/>
        <v>0</v>
      </c>
    </row>
    <row r="48" spans="1:8" ht="13.5" customHeight="1">
      <c r="A48" s="335" t="s">
        <v>425</v>
      </c>
      <c r="B48" s="336"/>
      <c r="C48" s="337" t="s">
        <v>464</v>
      </c>
      <c r="D48" s="319" t="s">
        <v>323</v>
      </c>
      <c r="E48" s="322">
        <v>2</v>
      </c>
      <c r="F48" s="330"/>
      <c r="G48" s="309"/>
      <c r="H48" s="302">
        <f t="shared" si="0"/>
        <v>0</v>
      </c>
    </row>
    <row r="49" spans="1:8" ht="13.5" customHeight="1">
      <c r="A49" s="335" t="s">
        <v>426</v>
      </c>
      <c r="B49" s="338"/>
      <c r="C49" s="313" t="s">
        <v>468</v>
      </c>
      <c r="D49" s="319" t="s">
        <v>323</v>
      </c>
      <c r="E49" s="322">
        <v>1</v>
      </c>
      <c r="F49" s="330"/>
      <c r="G49" s="309"/>
      <c r="H49" s="302">
        <f t="shared" si="0"/>
        <v>0</v>
      </c>
    </row>
    <row r="50" spans="1:8" ht="13.5" customHeight="1">
      <c r="A50" s="335" t="s">
        <v>427</v>
      </c>
      <c r="B50" s="338"/>
      <c r="C50" s="337" t="s">
        <v>467</v>
      </c>
      <c r="D50" s="319" t="s">
        <v>323</v>
      </c>
      <c r="E50" s="322">
        <v>3</v>
      </c>
      <c r="F50" s="330"/>
      <c r="G50" s="309"/>
      <c r="H50" s="302">
        <f t="shared" si="0"/>
        <v>0</v>
      </c>
    </row>
    <row r="51" spans="1:8" ht="13.5" customHeight="1">
      <c r="A51" s="335"/>
      <c r="B51" s="338"/>
      <c r="C51" s="337"/>
      <c r="D51" s="319"/>
      <c r="E51" s="322"/>
      <c r="F51" s="330"/>
      <c r="G51" s="309"/>
      <c r="H51" s="302"/>
    </row>
    <row r="52" spans="1:8" ht="13.5" customHeight="1">
      <c r="A52" s="331" t="s">
        <v>428</v>
      </c>
      <c r="B52" s="332"/>
      <c r="C52" s="311" t="s">
        <v>429</v>
      </c>
      <c r="D52" s="319"/>
      <c r="E52" s="322"/>
      <c r="F52" s="330"/>
      <c r="G52" s="309"/>
      <c r="H52" s="302"/>
    </row>
    <row r="53" spans="1:8" ht="13.5" customHeight="1">
      <c r="A53" s="335" t="s">
        <v>430</v>
      </c>
      <c r="B53" s="338"/>
      <c r="C53" s="313" t="s">
        <v>431</v>
      </c>
      <c r="D53" s="319"/>
      <c r="E53" s="322"/>
      <c r="F53" s="330"/>
      <c r="G53" s="309"/>
      <c r="H53" s="302"/>
    </row>
    <row r="54" spans="1:8" ht="13.5" customHeight="1">
      <c r="A54" s="335" t="s">
        <v>432</v>
      </c>
      <c r="B54" s="338"/>
      <c r="C54" s="337" t="s">
        <v>470</v>
      </c>
      <c r="D54" s="319" t="s">
        <v>323</v>
      </c>
      <c r="E54" s="322">
        <v>1</v>
      </c>
      <c r="F54" s="330"/>
      <c r="G54" s="309"/>
      <c r="H54" s="302">
        <f t="shared" si="0"/>
        <v>0</v>
      </c>
    </row>
    <row r="55" spans="1:8" ht="13.5" customHeight="1">
      <c r="A55" s="335" t="s">
        <v>433</v>
      </c>
      <c r="B55" s="338"/>
      <c r="C55" s="337" t="s">
        <v>471</v>
      </c>
      <c r="D55" s="319" t="s">
        <v>323</v>
      </c>
      <c r="E55" s="322">
        <v>1</v>
      </c>
      <c r="F55" s="330"/>
      <c r="G55" s="309"/>
      <c r="H55" s="302">
        <f t="shared" si="0"/>
        <v>0</v>
      </c>
    </row>
    <row r="56" spans="1:8" ht="13.5" customHeight="1">
      <c r="A56" s="333"/>
      <c r="B56" s="316"/>
      <c r="C56" s="334"/>
      <c r="D56" s="328"/>
      <c r="E56" s="329"/>
      <c r="F56" s="330"/>
      <c r="G56" s="309"/>
      <c r="H56" s="302"/>
    </row>
    <row r="57" spans="1:8" ht="13.5" customHeight="1">
      <c r="A57" s="331" t="s">
        <v>434</v>
      </c>
      <c r="B57" s="332"/>
      <c r="C57" s="311" t="s">
        <v>435</v>
      </c>
      <c r="D57" s="328"/>
      <c r="E57" s="329"/>
      <c r="F57" s="330"/>
      <c r="G57" s="309"/>
      <c r="H57" s="302"/>
    </row>
    <row r="58" spans="1:8" ht="13.5" customHeight="1">
      <c r="A58" s="335" t="s">
        <v>436</v>
      </c>
      <c r="B58" s="336"/>
      <c r="C58" s="339" t="s">
        <v>437</v>
      </c>
      <c r="D58" s="328" t="s">
        <v>438</v>
      </c>
      <c r="E58" s="329">
        <v>1</v>
      </c>
      <c r="F58" s="330"/>
      <c r="G58" s="309"/>
      <c r="H58" s="302">
        <f t="shared" si="0"/>
        <v>0</v>
      </c>
    </row>
    <row r="59" spans="1:8" ht="13.5" customHeight="1">
      <c r="A59" s="335" t="s">
        <v>439</v>
      </c>
      <c r="B59" s="336"/>
      <c r="C59" s="339" t="s">
        <v>440</v>
      </c>
      <c r="D59" s="328" t="s">
        <v>438</v>
      </c>
      <c r="E59" s="329">
        <v>1</v>
      </c>
      <c r="F59" s="330"/>
      <c r="G59" s="309"/>
      <c r="H59" s="302">
        <f t="shared" si="0"/>
        <v>0</v>
      </c>
    </row>
    <row r="60" spans="1:8" ht="13.5" customHeight="1">
      <c r="A60" s="335" t="s">
        <v>441</v>
      </c>
      <c r="B60" s="336"/>
      <c r="C60" s="339" t="s">
        <v>442</v>
      </c>
      <c r="D60" s="328" t="s">
        <v>438</v>
      </c>
      <c r="E60" s="329">
        <v>1</v>
      </c>
      <c r="F60" s="330"/>
      <c r="G60" s="309"/>
      <c r="H60" s="302">
        <f t="shared" si="0"/>
        <v>0</v>
      </c>
    </row>
    <row r="61" spans="1:9" ht="13.5" customHeight="1">
      <c r="A61" s="333"/>
      <c r="B61" s="326"/>
      <c r="C61" s="339"/>
      <c r="D61" s="328"/>
      <c r="E61" s="329"/>
      <c r="F61" s="330"/>
      <c r="G61" s="301"/>
      <c r="H61" s="340"/>
      <c r="I61" s="341"/>
    </row>
    <row r="62" spans="1:9" ht="13.5" customHeight="1">
      <c r="A62" s="342"/>
      <c r="B62" s="343"/>
      <c r="C62" s="344" t="s">
        <v>443</v>
      </c>
      <c r="D62" s="345"/>
      <c r="E62" s="346"/>
      <c r="F62" s="347"/>
      <c r="G62" s="348"/>
      <c r="H62" s="349">
        <f>SUM(H6:H60)</f>
        <v>0</v>
      </c>
      <c r="I62" s="341"/>
    </row>
    <row r="63" spans="1:9" ht="13.5" customHeight="1">
      <c r="A63" s="333"/>
      <c r="B63" s="326"/>
      <c r="C63" s="339"/>
      <c r="D63" s="328"/>
      <c r="E63" s="329"/>
      <c r="F63" s="330"/>
      <c r="G63" s="301"/>
      <c r="H63" s="340"/>
      <c r="I63" s="341"/>
    </row>
    <row r="64" spans="1:9" ht="13.5" customHeight="1">
      <c r="A64" s="342"/>
      <c r="B64" s="343"/>
      <c r="C64" s="344" t="s">
        <v>444</v>
      </c>
      <c r="D64" s="345"/>
      <c r="E64" s="346"/>
      <c r="F64" s="347"/>
      <c r="G64" s="348"/>
      <c r="H64" s="349">
        <f>PRODUCT(H62,1.21)</f>
        <v>0</v>
      </c>
      <c r="I64" s="341"/>
    </row>
    <row r="65" spans="1:9" ht="13.5" customHeight="1">
      <c r="A65" s="333"/>
      <c r="B65" s="326"/>
      <c r="C65" s="339"/>
      <c r="D65" s="328"/>
      <c r="E65" s="329"/>
      <c r="F65" s="330"/>
      <c r="G65" s="301"/>
      <c r="H65" s="340"/>
      <c r="I65" s="341"/>
    </row>
    <row r="66" spans="1:9" ht="13.5" customHeight="1">
      <c r="A66" s="333"/>
      <c r="B66" s="326"/>
      <c r="C66" s="339"/>
      <c r="D66" s="328"/>
      <c r="E66" s="329"/>
      <c r="F66" s="330"/>
      <c r="G66" s="301"/>
      <c r="H66" s="340"/>
      <c r="I66" s="341"/>
    </row>
    <row r="67" spans="1:9" ht="13.5" customHeight="1">
      <c r="A67" s="333"/>
      <c r="B67" s="326"/>
      <c r="C67" s="339"/>
      <c r="D67" s="328"/>
      <c r="E67" s="329"/>
      <c r="F67" s="330"/>
      <c r="G67" s="301"/>
      <c r="H67" s="340"/>
      <c r="I67" s="341"/>
    </row>
    <row r="68" spans="1:9" ht="13.5" customHeight="1">
      <c r="A68" s="333"/>
      <c r="B68" s="326"/>
      <c r="C68" s="339"/>
      <c r="D68" s="328"/>
      <c r="E68" s="329"/>
      <c r="F68" s="330"/>
      <c r="G68" s="301"/>
      <c r="H68" s="340"/>
      <c r="I68" s="341"/>
    </row>
    <row r="69" spans="1:9" ht="13.5" customHeight="1">
      <c r="A69" s="333"/>
      <c r="B69" s="326"/>
      <c r="C69" s="339"/>
      <c r="D69" s="328"/>
      <c r="E69" s="329"/>
      <c r="F69" s="330"/>
      <c r="G69" s="301"/>
      <c r="H69" s="340"/>
      <c r="I69" s="341"/>
    </row>
    <row r="70" spans="1:9" ht="13.5" customHeight="1">
      <c r="A70" s="333"/>
      <c r="B70" s="326"/>
      <c r="C70" s="339"/>
      <c r="D70" s="328"/>
      <c r="E70" s="329"/>
      <c r="F70" s="330"/>
      <c r="G70" s="301"/>
      <c r="H70" s="340"/>
      <c r="I70" s="341"/>
    </row>
    <row r="71" spans="1:9" ht="13.5" customHeight="1">
      <c r="A71" s="333"/>
      <c r="B71" s="326"/>
      <c r="C71" s="339"/>
      <c r="D71" s="328"/>
      <c r="E71" s="329"/>
      <c r="F71" s="330"/>
      <c r="G71" s="301"/>
      <c r="H71" s="340"/>
      <c r="I71" s="341"/>
    </row>
    <row r="72" spans="1:9" ht="13.5" customHeight="1">
      <c r="A72" s="333"/>
      <c r="B72" s="326"/>
      <c r="C72" s="339"/>
      <c r="D72" s="328"/>
      <c r="E72" s="329"/>
      <c r="F72" s="330"/>
      <c r="G72" s="301"/>
      <c r="H72" s="340"/>
      <c r="I72" s="341"/>
    </row>
    <row r="73" spans="1:9" ht="13.5" customHeight="1" thickBot="1">
      <c r="A73" s="350"/>
      <c r="B73" s="351"/>
      <c r="C73" s="352"/>
      <c r="D73" s="353"/>
      <c r="E73" s="354"/>
      <c r="F73" s="355"/>
      <c r="G73" s="356"/>
      <c r="H73" s="357"/>
      <c r="I73" s="341"/>
    </row>
  </sheetData>
  <sheetProtection/>
  <mergeCells count="1">
    <mergeCell ref="E2:F2"/>
  </mergeCells>
  <printOptions horizontalCentered="1"/>
  <pageMargins left="0.3937007874015748" right="0.3937007874015748" top="0.7874015748031497" bottom="0.5905511811023623" header="0.3937007874015748" footer="0.3937007874015748"/>
  <pageSetup firstPageNumber="1" useFirstPageNumber="1" horizontalDpi="300" verticalDpi="300" orientation="landscape" paperSize="9" r:id="rId1"/>
  <headerFooter alignWithMargins="0">
    <oddHeader>&amp;L&amp;"Arial Narrow,Tučné"ÚPRAVY LABORATOŘE 93,
FYZIKÁLNÍ ÚSTAV AV ČR, budova F, Cukrovarnická 10/112, Praha 6&amp;R&amp;"Arial Narrow,Obyčejné"Projektová dokumentace pro výběr dodavatele</oddHeader>
    <oddFooter>&amp;C&amp;"Arial Narrow,Obyčejné"&amp;P /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 customHeight="1"/>
  <cols>
    <col min="1" max="16384" width="9.00390625" style="1" customWidth="1"/>
  </cols>
  <sheetData/>
  <sheetProtection/>
  <printOptions/>
  <pageMargins left="0.699999988079071" right="0.699999988079071" top="0.75" bottom="0.75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Václav Kafka</cp:lastModifiedBy>
  <cp:lastPrinted>2014-01-03T20:11:36Z</cp:lastPrinted>
  <dcterms:created xsi:type="dcterms:W3CDTF">2014-01-13T09:22:39Z</dcterms:created>
  <dcterms:modified xsi:type="dcterms:W3CDTF">2014-05-29T09:07:17Z</dcterms:modified>
  <cp:category/>
  <cp:version/>
  <cp:contentType/>
  <cp:contentStatus/>
</cp:coreProperties>
</file>