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D.1.1 - Architektonicko s..." sheetId="2" r:id="rId2"/>
    <sheet name="D.1.1.b - Vzduchotechnika..." sheetId="3" r:id="rId3"/>
    <sheet name="D.1.4.d - Elektroinstalace" sheetId="4" r:id="rId4"/>
    <sheet name="VON - Vedlejší a ostatní ..." sheetId="5" r:id="rId5"/>
    <sheet name="Pokyny pro vyplnění" sheetId="6" r:id="rId6"/>
  </sheets>
  <definedNames>
    <definedName name="_xlnm._FilterDatabase" localSheetId="1" hidden="1">'D.1.1 - Architektonicko s...'!$C$97:$K$97</definedName>
    <definedName name="_xlnm._FilterDatabase" localSheetId="2" hidden="1">'D.1.1.b - Vzduchotechnika...'!$C$84:$K$84</definedName>
    <definedName name="_xlnm._FilterDatabase" localSheetId="3" hidden="1">'D.1.4.d - Elektroinstalace'!$C$119:$K$119</definedName>
    <definedName name="_xlnm._FilterDatabase" localSheetId="4" hidden="1">'VON - Vedlejší a ostatní ...'!$C$78:$K$78</definedName>
    <definedName name="_xlnm.Print_Titles" localSheetId="1">'D.1.1 - Architektonicko s...'!$97:$97</definedName>
    <definedName name="_xlnm.Print_Titles" localSheetId="2">'D.1.1.b - Vzduchotechnika...'!$84:$84</definedName>
    <definedName name="_xlnm.Print_Titles" localSheetId="3">'D.1.4.d - Elektroinstalace'!$119:$119</definedName>
    <definedName name="_xlnm.Print_Titles" localSheetId="0">'Rekapitulace stavby'!$49:$49</definedName>
    <definedName name="_xlnm.Print_Titles" localSheetId="4">'VON - Vedlejší a ostatní ...'!$78:$78</definedName>
    <definedName name="_xlnm.Print_Area" localSheetId="1">'D.1.1 - Architektonicko s...'!$C$4:$J$38,'D.1.1 - Architektonicko s...'!$C$44:$J$77,'D.1.1 - Architektonicko s...'!$C$83:$K$396</definedName>
    <definedName name="_xlnm.Print_Area" localSheetId="2">'D.1.1.b - Vzduchotechnika...'!$C$4:$J$38,'D.1.1.b - Vzduchotechnika...'!$C$44:$J$64,'D.1.1.b - Vzduchotechnika...'!$C$70:$K$93</definedName>
    <definedName name="_xlnm.Print_Area" localSheetId="3">'D.1.4.d - Elektroinstalace'!$C$4:$J$38,'D.1.4.d - Elektroinstalace'!$C$44:$J$99,'D.1.4.d - Elektroinstalace'!$C$105:$K$275</definedName>
    <definedName name="_xlnm.Print_Area" localSheetId="5">'Pokyny pro vyplnění'!$B$2:$K$69,'Pokyny pro vyplnění'!$B$72:$K$116,'Pokyny pro vyplnění'!$B$119:$K$184,'Pokyny pro vyplnění'!$B$187:$K$207</definedName>
    <definedName name="_xlnm.Print_Area" localSheetId="0">'Rekapitulace stavby'!$D$4:$AO$33,'Rekapitulace stavby'!$C$39:$AQ$57</definedName>
    <definedName name="_xlnm.Print_Area" localSheetId="4">'VON - Vedlejší a ostatní ...'!$C$4:$J$36,'VON - Vedlejší a ostatní ...'!$C$42:$J$60,'VON - Vedlejší a ostatní ...'!$C$66:$K$92</definedName>
  </definedNames>
  <calcPr fullCalcOnLoad="1"/>
</workbook>
</file>

<file path=xl/sharedStrings.xml><?xml version="1.0" encoding="utf-8"?>
<sst xmlns="http://schemas.openxmlformats.org/spreadsheetml/2006/main" count="4855" uniqueCount="1100">
  <si>
    <t>Export VZ</t>
  </si>
  <si>
    <t>List obsahuje:</t>
  </si>
  <si>
    <t>3.0</t>
  </si>
  <si>
    <t>ODOM</t>
  </si>
  <si>
    <t>False</t>
  </si>
  <si>
    <t>{C81469E9-0444-48EA-B123-19C9DE1FB4DE}</t>
  </si>
  <si>
    <t>&gt;&gt;  skryté sloupce  &lt;&lt;</t>
  </si>
  <si>
    <t>0,01</t>
  </si>
  <si>
    <t>21</t>
  </si>
  <si>
    <t>15</t>
  </si>
  <si>
    <t>REKAPITULACE STAVBY</t>
  </si>
  <si>
    <t>v ---  níže se nacházejí doplnkové a pomocné údaje k sestavám  --- v</t>
  </si>
  <si>
    <t>Návod na vyplnění</t>
  </si>
  <si>
    <t>0,001</t>
  </si>
  <si>
    <t>Kód:</t>
  </si>
  <si>
    <t>2014088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</si>
  <si>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</si>
  <si>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</si>
  <si>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Archiv dokumentů FZÚ</t>
  </si>
  <si>
    <t>0,1</t>
  </si>
  <si>
    <t>KSO:</t>
  </si>
  <si>
    <t>801 46</t>
  </si>
  <si>
    <t>CC-CZ:</t>
  </si>
  <si>
    <t>1</t>
  </si>
  <si>
    <t>Místo:</t>
  </si>
  <si>
    <t>Na Slovance 1999/2, Praha 8 - Libeň</t>
  </si>
  <si>
    <t>Datum:</t>
  </si>
  <si>
    <t>19.10.2014</t>
  </si>
  <si>
    <t>10</t>
  </si>
  <si>
    <t>100</t>
  </si>
  <si>
    <t>Zadavatel:</t>
  </si>
  <si>
    <t>IČ:</t>
  </si>
  <si>
    <t>IČO 68378271</t>
  </si>
  <si>
    <t>Fyzikální ústav AV ČR</t>
  </si>
  <si>
    <t>DIČ:</t>
  </si>
  <si>
    <t>Uchazeč:</t>
  </si>
  <si>
    <t>Vyplň údaj</t>
  </si>
  <si>
    <t>Projektant:</t>
  </si>
  <si>
    <t>IČO 18432832</t>
  </si>
  <si>
    <t>FATY - dokumentace staveb</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</si>
  <si>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</si>
  <si>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</si>
  <si>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Pokud jsou v soupisu prací označeny výrobky a materiály obchodním názvem, lze je zaměnit za jiné, kvalitativně a technicky obdobné.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</si>
  <si>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</si>
  <si>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</si>
  <si>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</si>
  <si>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</si>
  <si>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</si>
  <si>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</si>
  <si>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</si>
  <si>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</si>
  <si>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</si>
  <si>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</si>
  <si>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</si>
  <si>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</si>
  <si>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</si>
  <si>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</si>
  <si>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</si>
  <si>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</si>
  <si>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</si>
  <si>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</si>
  <si>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</si>
  <si>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</si>
  <si>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</si>
  <si>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</si>
  <si>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</si>
  <si>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</si>
  <si>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</si>
  <si>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</si>
  <si>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</si>
  <si>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</si>
  <si>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</si>
  <si>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</si>
  <si>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</si>
  <si>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</si>
  <si>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</si>
  <si>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</si>
  <si>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</si>
  <si>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</si>
  <si>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</si>
  <si>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</si>
  <si>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A1</t>
  </si>
  <si>
    <t>Etapa A1</t>
  </si>
  <si>
    <t>STA</t>
  </si>
  <si>
    <t>{5533EFC6-380E-465E-9505-A7011AB011C8}</t>
  </si>
  <si>
    <t>2</t>
  </si>
  <si>
    <t>D.1.1</t>
  </si>
  <si>
    <t xml:space="preserve">Architektonicko stavební řešení </t>
  </si>
  <si>
    <t>Soupis</t>
  </si>
  <si>
    <t>{7A7B0CF7-553F-4257-A6C6-FB620D167753}</t>
  </si>
  <si>
    <t>D.1.1.b</t>
  </si>
  <si>
    <t>Vzduchotechnika a vytápění, odvlhčení</t>
  </si>
  <si>
    <t>{617C4597-3A14-4B47-AC13-6CBDE6C2D520}</t>
  </si>
  <si>
    <t>D.1.4.d</t>
  </si>
  <si>
    <t>Elektroinstalace</t>
  </si>
  <si>
    <t>{5778F340-E73E-488C-A378-8D27DBEFF078}</t>
  </si>
  <si>
    <t>VON</t>
  </si>
  <si>
    <t>Vedlejší a ostatní rozpočtové náklady</t>
  </si>
  <si>
    <t>{CAAC7882-952A-4969-A29C-0AD47CBBC8C8}</t>
  </si>
  <si>
    <t>Zpět na list:</t>
  </si>
  <si>
    <t>KRYCÍ LIST SOUPISU</t>
  </si>
  <si>
    <t>Objekt:</t>
  </si>
  <si>
    <t>A1 - Etapa A1</t>
  </si>
  <si>
    <t>Soupis:</t>
  </si>
  <si>
    <t xml:space="preserve">D.1.1 - Architektonicko stavební řešení </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</si>
  <si>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</si>
  <si>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</si>
  <si>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</si>
  <si>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</si>
  <si>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</si>
  <si>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</si>
  <si>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</si>
  <si>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</si>
  <si>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</si>
  <si>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94 - Lešení a stavební výtahy</t>
  </si>
  <si>
    <t xml:space="preserve">      95 - Různé dokončovací konstrukce a práce pozemních staveb</t>
  </si>
  <si>
    <t xml:space="preserve">    997 - Přesun sutě</t>
  </si>
  <si>
    <t xml:space="preserve">    998 - Přesun hmot</t>
  </si>
  <si>
    <t>PSV - Práce a dodávky PSV</t>
  </si>
  <si>
    <t xml:space="preserve">    762 - Konstrukce tesařské</t>
  </si>
  <si>
    <t xml:space="preserve">    766 - Konstrukce truhlářské</t>
  </si>
  <si>
    <t xml:space="preserve">    767 - Konstrukce zámečnické</t>
  </si>
  <si>
    <t xml:space="preserve">    777 - Podlahy lité</t>
  </si>
  <si>
    <t xml:space="preserve">    783 - Dokončovací práce - nátěry</t>
  </si>
  <si>
    <t xml:space="preserve">    784 - Dokončovací práce - malby a tapety</t>
  </si>
  <si>
    <t>OST - Ostatní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</si>
  <si>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</si>
  <si>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</si>
  <si>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</si>
  <si>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</si>
  <si>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</si>
  <si>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</si>
  <si>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</si>
  <si>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</si>
  <si>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</si>
  <si>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</si>
  <si>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</si>
  <si>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</si>
  <si>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</si>
  <si>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</si>
  <si>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</si>
  <si>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</si>
  <si>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</si>
  <si>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</si>
  <si>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</si>
  <si>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</si>
  <si>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</si>
  <si>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317944321</t>
  </si>
  <si>
    <t>Válcované nosníky do č.12 dodatečně osazované do připravených otvorů</t>
  </si>
  <si>
    <t>t</t>
  </si>
  <si>
    <t>CS ÚRS 2014 01</t>
  </si>
  <si>
    <t>4</t>
  </si>
  <si>
    <t>-1845047299</t>
  </si>
  <si>
    <t>PP</t>
  </si>
  <si>
    <t>Válcované nosníky dodatečně osazované do připravených otvorů bez zazdění hlav do č. 12</t>
  </si>
  <si>
    <t>PSC</t>
  </si>
  <si>
    <t xml:space="preserve">Poznámka k souboru cen:
1. V cenách jsou zahrnuty náklady na dodávku a montáž válcovaných nosníků. 2. Ceny jsou určeny pouze pro ocenění konstrukce překladů nad otvory. </t>
  </si>
  <si>
    <t>VV</t>
  </si>
  <si>
    <t>2xIPE - 120</t>
  </si>
  <si>
    <t>2*1,3*10,4/1000*1,1</t>
  </si>
  <si>
    <t>2xL40x40x3</t>
  </si>
  <si>
    <t>2*1,3*2,42/1000*1,1</t>
  </si>
  <si>
    <t>Součet</t>
  </si>
  <si>
    <t>346244381</t>
  </si>
  <si>
    <t>Plentování jednostranné v do 200 mm válcovaných nosníků cihlami</t>
  </si>
  <si>
    <t>m2</t>
  </si>
  <si>
    <t>1190838409</t>
  </si>
  <si>
    <t>Plentování ocelových válcovaných nosníků jednostranné cihlami na maltu, výška stojiny do 200 mm</t>
  </si>
  <si>
    <t>překlad IPE 120</t>
  </si>
  <si>
    <t>2*0,12*1,3</t>
  </si>
  <si>
    <t>349231811</t>
  </si>
  <si>
    <t>Přizdívka ostění s ozubem z cihel tl do 150 mm</t>
  </si>
  <si>
    <t>-410562272</t>
  </si>
  <si>
    <t>Přizdívka z cihel ostění s ozubem ve vybouraných otvorech, s vysekáním kapes pro zavázaní přes 80 do 150 mm</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</si>
  <si>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</si>
  <si>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1,1*2,235-0,9*1,97</t>
  </si>
  <si>
    <t>1,3*2,02-0,9*1,97</t>
  </si>
  <si>
    <t>6</t>
  </si>
  <si>
    <t>Úpravy povrchů, podlahy a osazování výplní</t>
  </si>
  <si>
    <t>611325421</t>
  </si>
  <si>
    <t>Oprava vnitřní vápenocementové štukové omítky stropů v rozsahu plochy do 10%</t>
  </si>
  <si>
    <t>1053237964</t>
  </si>
  <si>
    <t>Oprava vápenocementové nebo vápenné omítky vnitřních ploch štukové dvouvrstvé, tloušťky do 20 mm stropů, v rozsahu opravované plochy do 10%</t>
  </si>
  <si>
    <t xml:space="preserve">Poznámka k souboru cen:
1. Pro ocenění opravy omítek plochy do 1 m2 se použijí ceny souboru cen 61. 32-52.. Vápenocementová     nebo vápenná omítka jednotlivých malých ploch. </t>
  </si>
  <si>
    <t>5</t>
  </si>
  <si>
    <t>612325421</t>
  </si>
  <si>
    <t>Oprava vnitřní vápenocementové štukové omítky stěn v rozsahu plochy do 10%</t>
  </si>
  <si>
    <t>-729192826</t>
  </si>
  <si>
    <t>Oprava vápenocementové nebo vápenné omítky vnitřních ploch štukové dvouvrstvé, tloušťky do 20 mm stěn, v rozsahu opravované plochy do 10%</t>
  </si>
  <si>
    <t>629995101</t>
  </si>
  <si>
    <t>Očištění vnějších ploch tlakovou vodou</t>
  </si>
  <si>
    <t>2098153427</t>
  </si>
  <si>
    <t>Očištění vnějších ploch tlakovou vodou omytím</t>
  </si>
  <si>
    <t>7</t>
  </si>
  <si>
    <t>631311115</t>
  </si>
  <si>
    <t>Mazanina tl do 80 mm z betonu prostého tř. C 20/25</t>
  </si>
  <si>
    <t>m3</t>
  </si>
  <si>
    <t>-1204446209</t>
  </si>
  <si>
    <t>Mazanina z betonu prostého tl. přes 50 do 80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</si>
  <si>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</si>
  <si>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archiv a zázemí archivu</t>
  </si>
  <si>
    <t>0,05*(45,35+5,9)</t>
  </si>
  <si>
    <t>8</t>
  </si>
  <si>
    <t>631319171</t>
  </si>
  <si>
    <t>Příplatek k mazanině tl do 80 mm za stržení povrchu spodní vrstvy před vložením výztuže</t>
  </si>
  <si>
    <t>1059227527</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</si>
  <si>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</si>
  <si>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-9176 lze také použít, bude-li do mazaniny vkládána druhá vrstva výztuže nad sebou     oddělená vrstvou betonové směsi, kdy se oceňuje druhé stržení povrchu latí rovněž výměrou (m3)     celkové tloušťky tří vrstev mazaniny. </t>
  </si>
  <si>
    <t>9</t>
  </si>
  <si>
    <t>631362021</t>
  </si>
  <si>
    <t>Výztuž mazanin svařovanými sítěmi Kari</t>
  </si>
  <si>
    <t>-453222205</t>
  </si>
  <si>
    <t>Výztuž mazanin ze svařovaných sítí z drátů typu KARI</t>
  </si>
  <si>
    <t>6/100x6/100</t>
  </si>
  <si>
    <t>(45,35+5,9)*4,44/1000*1,1</t>
  </si>
  <si>
    <t>642942111</t>
  </si>
  <si>
    <t>Osazování zárubní nebo rámů dveřních kovových do 2,5 m2 na MC</t>
  </si>
  <si>
    <t>kus</t>
  </si>
  <si>
    <t>-2009232828</t>
  </si>
  <si>
    <t>Osazování zárubní nebo rámů kovových dveřních lisovaných nebo z úhelníků bez dveřních křídel, na cementovou maltu, o ploše otvoru do 2,5 m2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</si>
  <si>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</si>
  <si>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11</t>
  </si>
  <si>
    <t>642945111</t>
  </si>
  <si>
    <t>Osazování protipožárních nebo protiplynových zárubní dveří jednokřídlových do 2,5 m2</t>
  </si>
  <si>
    <t>-45942546</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</si>
  <si>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</si>
  <si>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</si>
  <si>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12</t>
  </si>
  <si>
    <t>M</t>
  </si>
  <si>
    <t>553311430</t>
  </si>
  <si>
    <t>zárubeň ocelová pro běžné zdění  800 L/P</t>
  </si>
  <si>
    <t>-210821999</t>
  </si>
  <si>
    <t>zárubně kovové zárubně ocelové pro zdění H 145 800 L/P</t>
  </si>
  <si>
    <t>13</t>
  </si>
  <si>
    <t>553311450</t>
  </si>
  <si>
    <t>zárubeň ocelová pro běžné zdění 900 L/P</t>
  </si>
  <si>
    <t>-2065693501</t>
  </si>
  <si>
    <t>zárubně kovové zárubně ocelové pro zdění H 145 900 L/P</t>
  </si>
  <si>
    <t>14</t>
  </si>
  <si>
    <t>55331R</t>
  </si>
  <si>
    <t>příplatek za požární odolnost 1kř ocelové zárubně</t>
  </si>
  <si>
    <t>-2005252112</t>
  </si>
  <si>
    <t>Ostatní konstrukce a práce-bourání</t>
  </si>
  <si>
    <t>919726121</t>
  </si>
  <si>
    <t>Geotextilie pro ochranu, separaci a filtraci netkaná měrná hmotnost do 200 g/m2</t>
  </si>
  <si>
    <t>-1260052836</t>
  </si>
  <si>
    <t>Geotextilie netkaná pro ochranu, separaci nebo filtraci měrná hmotnost do 200 g/m2</t>
  </si>
  <si>
    <t xml:space="preserve">Poznámka k souboru cen:
1. V cenách jsou započteny i náklady na položení a dodání geotextilie včetně přesahů. </t>
  </si>
  <si>
    <t>45,35+5,9</t>
  </si>
  <si>
    <t>16</t>
  </si>
  <si>
    <t>965042141</t>
  </si>
  <si>
    <t>Bourání podkladů pod dlažby nebo mazanin betonových nebo z litého asfaltu tl do 100 mm pl přes 4 m2</t>
  </si>
  <si>
    <t>-1150731597</t>
  </si>
  <si>
    <t>Bourání podkladů pod dlažby nebo litých celistvých podlah a mazanin betonových nebo z litého asfaltu tl. do 100 mm, plochy přes 4 m2</t>
  </si>
  <si>
    <t xml:space="preserve">plošné ubourání podlahy </t>
  </si>
  <si>
    <t>0,05*2,19*20,705</t>
  </si>
  <si>
    <t>0,05*2,19*2,69</t>
  </si>
  <si>
    <t xml:space="preserve">vybourání bet. prahu </t>
  </si>
  <si>
    <t>0,085*0,13*0,8</t>
  </si>
  <si>
    <t>17</t>
  </si>
  <si>
    <t>971033631</t>
  </si>
  <si>
    <t>Vybourání otvorů ve zdivu cihelném pl do 4 m2 na MVC nebo MV tl do 150 mm</t>
  </si>
  <si>
    <t>-596740030</t>
  </si>
  <si>
    <t>Vybourání otvorů ve zdivu základovém nebo nadzákladovém z cihel, tvárnic, příčkovek z cihel pálených na maltu vápennou nebo vápenocementovou plochy do 4 m2, tl. do 150 mm</t>
  </si>
  <si>
    <t>vybourání otvoru ve zděné příčce</t>
  </si>
  <si>
    <t>1,3*2,02</t>
  </si>
  <si>
    <t>18</t>
  </si>
  <si>
    <t>971052651</t>
  </si>
  <si>
    <t>Vybourání nebo prorážení otvorů v ŽB příčkách a zdech pl do 4 m2 tl do 600 mm</t>
  </si>
  <si>
    <t>-852577194</t>
  </si>
  <si>
    <t>Vybourání a prorážení otvorů v železobetonových příčkách a zdech základových nebo nadzákladových, plochy do 4 m2, tl. do 600 mm</t>
  </si>
  <si>
    <t>vybourání otvoru v ŽB stěně</t>
  </si>
  <si>
    <t>0,295*1,1*2,235</t>
  </si>
  <si>
    <t>vybourání parapetu odkaz B</t>
  </si>
  <si>
    <t>0,51*1,23*0,89</t>
  </si>
  <si>
    <t>19</t>
  </si>
  <si>
    <t>974031664</t>
  </si>
  <si>
    <t>Vysekání rýh ve zdivu cihelném pro vtahování nosníků hl do 150 mm v do 150 mm</t>
  </si>
  <si>
    <t>m</t>
  </si>
  <si>
    <t>813488225</t>
  </si>
  <si>
    <t>Vysekání rýh ve zdivu cihelném na maltu vápennou nebo vápenocementovou pro vtahování nosníků do zdí, před vybouráním otvoru do hl. 150 mm, při v. nosníku do 150 mm</t>
  </si>
  <si>
    <t>osazení překladu L40x40</t>
  </si>
  <si>
    <t>2*1,2</t>
  </si>
  <si>
    <t>20</t>
  </si>
  <si>
    <t>977211112</t>
  </si>
  <si>
    <t>Řezání ŽB kcí hl do 350 mm stěnovou pilou do průměru výztuže 16 mm</t>
  </si>
  <si>
    <t>1022549940</t>
  </si>
  <si>
    <t>Řezání železobetonových konstrukcí stěnovou pilou do průměru řezané výztuže 16 mm hloubka řezu od 200 do 350 mm</t>
  </si>
  <si>
    <t xml:space="preserve">Poznámka k souboru cen:
1. V cenách jsou započteny i náklady na spotřebu vody. </t>
  </si>
  <si>
    <t>vyřezání otv. v ŽB stěně tl. 300 mm, odkaz D</t>
  </si>
  <si>
    <t>1,1*2+1,2+1,2+2,235*3</t>
  </si>
  <si>
    <t>977211114</t>
  </si>
  <si>
    <t>Řezání ŽB kcí hl do 520 mm stěnovou pilou do průměru výztuže 16 mm</t>
  </si>
  <si>
    <t>-1887944765</t>
  </si>
  <si>
    <t>Řezání železobetonových konstrukcí stěnovou pilou do průměru řezané výztuže 16 mm hloubka řezu od 420 do 520 mm</t>
  </si>
  <si>
    <t>2*0,89+3*1,23</t>
  </si>
  <si>
    <t>22</t>
  </si>
  <si>
    <t>978011121</t>
  </si>
  <si>
    <t>Otlučení vnitřních omítek MV nebo MVC stropů o rozsahu do 10 %</t>
  </si>
  <si>
    <t>-1064562529</t>
  </si>
  <si>
    <t>Otlučení omítek vápenných nebo vápenocementových stěn, stropů vnitřních stropů, v rozsahu do 10 %</t>
  </si>
  <si>
    <t xml:space="preserve">Poznámka k souboru cen:
1. Ceny otlučení vnějších omítek jsou určeny pro průčelí:     a) vnějších stěn nebo štítů rovných bez výstupků nebo rovných s orámováním otvorů o jednom         vystupujícím nebo ustupujícím profilu, s jednoduchými podokeníky, s jednoduchým linováním (spárou)         oddělujícím jednotlivá podlaží, s jednoduchou římsou hlavní, případně kordonovou,     b) vnějších průčelí podhledů bez jakýchkoli výstupků nebo ústupků     c) vnějších pilířů nebo sloupů bez jakýchkoli výstupků nebo ústupků. 2. Otlučení omítek průčelí s bohatším členěním se oceňuje individuálně. </t>
  </si>
  <si>
    <t>chodba, předsíně archívu a úniková schodiště, archív, zázemí archívu</t>
  </si>
  <si>
    <t>247,70+3,35+4,9+22,26+45,35+5,9</t>
  </si>
  <si>
    <t>23</t>
  </si>
  <si>
    <t>978013121</t>
  </si>
  <si>
    <t>Otlučení vnitřních omítek stěn MV nebo MVC stěn v rozsahu do 10 %</t>
  </si>
  <si>
    <t>-2033775864</t>
  </si>
  <si>
    <t>Otlučení omítek vápenných nebo vápenocementových stěn, stropů vnitřních stěn s vyškrabáním spar, s očištěním zdiva, v rozsahu do 10 %</t>
  </si>
  <si>
    <t>2,4*(7,37+45,79+9,76+9,05+22,35+171,929+2,1*5+4,1*9)</t>
  </si>
  <si>
    <t>24</t>
  </si>
  <si>
    <t>985131311</t>
  </si>
  <si>
    <t>Ruční dočištění ploch stěn, rubu kleneb a podlah ocelových kartáči</t>
  </si>
  <si>
    <t>-2078182507</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</si>
  <si>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</si>
  <si>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</si>
  <si>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 xml:space="preserve">mechanické vyčištění podlahy </t>
  </si>
  <si>
    <t>280,72</t>
  </si>
  <si>
    <t>25</t>
  </si>
  <si>
    <t>985331212</t>
  </si>
  <si>
    <t>Dodatečné vlepování betonářské výztuže D 10 mm do chemické malty včetně vyvrtání otvoru</t>
  </si>
  <si>
    <t>200727225</t>
  </si>
  <si>
    <t>Dodatečné vlepování betonářské výztuže včetně vyvrtání a vyčištění otvoru chemickou maltou průměr výztuže 10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</si>
  <si>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</si>
  <si>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44 ks na 1 stěnu </t>
  </si>
  <si>
    <t>0,3*44*2</t>
  </si>
  <si>
    <t>26</t>
  </si>
  <si>
    <t>130210120</t>
  </si>
  <si>
    <t>tyč ocelová žebírková, výztuž do betonu, zn.oceli BSt 500S, v tyčích, D 10 mm</t>
  </si>
  <si>
    <t>678315468</t>
  </si>
  <si>
    <t>ocel betonářská tyče ocelové žebírkové značka oceli BSt 500S, tyče 6 a 12 m D 10 mm</t>
  </si>
  <si>
    <t>P</t>
  </si>
  <si>
    <t>Poznámka k položce:
Hmotnost: 0,62 kg/m</t>
  </si>
  <si>
    <t>44*0,6*2*0,62/1000*1,1</t>
  </si>
  <si>
    <t>94</t>
  </si>
  <si>
    <t>Lešení a stavební výtahy</t>
  </si>
  <si>
    <t>27</t>
  </si>
  <si>
    <t>949101111</t>
  </si>
  <si>
    <t>Lešení pomocné pro objekty pozemních staveb s lešeňovou podlahou v do 1,9 m zatížení do 150 kg/m2</t>
  </si>
  <si>
    <t>-1176621357</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</si>
  <si>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</si>
  <si>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</si>
  <si>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3,35+45,35+2,51+5,9+4,9+22,26+247,70</t>
  </si>
  <si>
    <t>95</t>
  </si>
  <si>
    <t>Různé dokončovací konstrukce a práce pozemních staveb</t>
  </si>
  <si>
    <t>28</t>
  </si>
  <si>
    <t>952901111</t>
  </si>
  <si>
    <t>Vyčištění budov bytové a občanské výstavby při výšce podlaží do 4 m</t>
  </si>
  <si>
    <t>2060449367</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</si>
  <si>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</si>
  <si>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</si>
  <si>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29</t>
  </si>
  <si>
    <t>953941220</t>
  </si>
  <si>
    <t>Osazování kovových poklopů s rámy pl přes 1 m2</t>
  </si>
  <si>
    <t>1829980337</t>
  </si>
  <si>
    <t>Osazení drobných kovových výrobků bez jejich dodání s vysekáním kapes pro upevňovací prvky se zazděním, zabetonováním nebo zalitím kovových poklopů s rámy, plochy přes 1 m2</t>
  </si>
  <si>
    <t xml:space="preserve">Poznámka k souboru cen:
1. V cenách nejsou započteny náklady na dodání poklopů, rohoží, ventilací a drobných kovových     výrobků, tyto se oceňují ve specifikaci. </t>
  </si>
  <si>
    <t>30</t>
  </si>
  <si>
    <t>5534027R</t>
  </si>
  <si>
    <t>poklopy ocelové s těsněním, pro vyplnění dlažbou, 1050x1050 mm (odkaz P)</t>
  </si>
  <si>
    <t>2122330993</t>
  </si>
  <si>
    <t>31</t>
  </si>
  <si>
    <t>953961114</t>
  </si>
  <si>
    <t>Kotvy chemickým tmelem M 16 hl 125 mm do betonu, ŽB nebo kamene s vyvrtáním otvoru</t>
  </si>
  <si>
    <t>1672733214</t>
  </si>
  <si>
    <t>Kotvy chemické s vyvrtáním otvoru do betonu, železobetonu nebo tvrdého kamene tmel, velikost M 16, hloubka 125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</si>
  <si>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</si>
  <si>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 xml:space="preserve">kotvení zastřešení únikového schodiště </t>
  </si>
  <si>
    <t>32</t>
  </si>
  <si>
    <t>953965131</t>
  </si>
  <si>
    <t>Kotevní šroub pro chemické kotvy M 16 dl 190 mm</t>
  </si>
  <si>
    <t>-1645281672</t>
  </si>
  <si>
    <t>Kotvy chemické s vyvrtáním otvoru kotevní šrouby pro chemické kotvy, velikost M 16, délka 190 mm</t>
  </si>
  <si>
    <t>33</t>
  </si>
  <si>
    <t>953941211</t>
  </si>
  <si>
    <t>Osazování kovových konzol nebo kotev bez jejich dodání</t>
  </si>
  <si>
    <t>1653948621</t>
  </si>
  <si>
    <t>Osazování drobných kovových předmětů se zalitím maltou cementovou, do vysekaných kapes nebo připravených otvorů konzol nebo kotev, např. pro schodišťová madla do zdí, radiátorové konzoly apod.</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</si>
  <si>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</si>
  <si>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hasící přístroje</t>
  </si>
  <si>
    <t>34</t>
  </si>
  <si>
    <t>449321130</t>
  </si>
  <si>
    <t>přístroj hasicí ruční práškový - hasicí schopnost 21A</t>
  </si>
  <si>
    <t>CS ÚRS 2013 02</t>
  </si>
  <si>
    <t>-1445697486</t>
  </si>
  <si>
    <t>dle PBŘ</t>
  </si>
  <si>
    <t>997</t>
  </si>
  <si>
    <t>Přesun sutě</t>
  </si>
  <si>
    <t>35</t>
  </si>
  <si>
    <t>997013111</t>
  </si>
  <si>
    <t>Vnitrostaveništní doprava suti a vybouraných hmot pro budovy v do 6 m s použitím mechanizace</t>
  </si>
  <si>
    <t>-753322788</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</si>
  <si>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</si>
  <si>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</si>
  <si>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36</t>
  </si>
  <si>
    <t>997013501</t>
  </si>
  <si>
    <t>Odvoz suti na skládku a vybouraných hmot nebo meziskládku do 1 km se složením</t>
  </si>
  <si>
    <t>1844063564</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</si>
  <si>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</si>
  <si>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</si>
  <si>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Poznámka k položce:
kovový odpad bude odvezen a likvidován bez poplatku</t>
  </si>
  <si>
    <t>37</t>
  </si>
  <si>
    <t>997013509</t>
  </si>
  <si>
    <t>Příplatek k odvozu suti a vybouraných hmot na skládku ZKD 1 km přes 1 km</t>
  </si>
  <si>
    <t>-596638894</t>
  </si>
  <si>
    <t>Odvoz suti a vybouraných hmot na skládku nebo meziskládku se složením, na vzdálenost Příplatek k ceně za každý další i započatý 1 km přes 1 km</t>
  </si>
  <si>
    <t>17,589*19 'Přepočtené koeficientem množství</t>
  </si>
  <si>
    <t>38</t>
  </si>
  <si>
    <t>997013803</t>
  </si>
  <si>
    <t>Poplatek za uložení stavebního odpadu z keramických materiálů na skládce (skládkovné)</t>
  </si>
  <si>
    <t>683672478</t>
  </si>
  <si>
    <t>Poplatek za uložení stavebního odpadu na skládce (skládkovné) z keramických materiálů</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</si>
  <si>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</si>
  <si>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0,709+0,101+1,318+3,011</t>
  </si>
  <si>
    <t>39</t>
  </si>
  <si>
    <t>997013801</t>
  </si>
  <si>
    <t>Poplatek za uložení stavebního betonového odpadu na skládce (skládkovné)</t>
  </si>
  <si>
    <t>2005063412</t>
  </si>
  <si>
    <t>Poplatek za uložení stavebního odpadu na skládce (skládkovné) betonového</t>
  </si>
  <si>
    <t>40</t>
  </si>
  <si>
    <t>997013802</t>
  </si>
  <si>
    <t>Poplatek za uložení stavebního železobetonového odpadu na skládce (skládkovné)</t>
  </si>
  <si>
    <t>2079287236</t>
  </si>
  <si>
    <t>Poplatek za uložení stavebního odpadu na skládce (skládkovné) železobetonového</t>
  </si>
  <si>
    <t>Poznámka k položce:
armované betony v kusovitosti nad 50cm</t>
  </si>
  <si>
    <t>998</t>
  </si>
  <si>
    <t>Přesun hmot</t>
  </si>
  <si>
    <t>41</t>
  </si>
  <si>
    <t>998018001</t>
  </si>
  <si>
    <t>Přesun hmot ruční pro budovy v do 6 m</t>
  </si>
  <si>
    <t>512610175</t>
  </si>
  <si>
    <t>Přesun hmot pro budovy občanské výstavby, bydlení, výrobu a služby ruční - bez užití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</si>
  <si>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</si>
  <si>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</si>
  <si>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</si>
  <si>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</si>
  <si>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</si>
  <si>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42</t>
  </si>
  <si>
    <t>762133132</t>
  </si>
  <si>
    <t>Montáž bednění stěn z hrubých fošen na sraz</t>
  </si>
  <si>
    <t>2029200168</t>
  </si>
  <si>
    <t>Montáž bednění stěn z hrubých fošen na sraz tl. do 60 mm</t>
  </si>
  <si>
    <t>dočasné zabednění otvoru (vstupu) do budoucího nouzového schodiště</t>
  </si>
  <si>
    <t>0,89*2,12</t>
  </si>
  <si>
    <t>43</t>
  </si>
  <si>
    <t>605110220</t>
  </si>
  <si>
    <t>řezivo jehličnaté - středové SM tl. 33-100 mm, jakost III, 2 - 3,5 m</t>
  </si>
  <si>
    <t>821866369</t>
  </si>
  <si>
    <t>řezivo jehličnaté deskové neopracované řezivo jehličnaté - středové fošny tl. 33-100 mm SM,  2 - 3,5 m fošna jakost III</t>
  </si>
  <si>
    <t>1,887*0,06*1,1</t>
  </si>
  <si>
    <t>44</t>
  </si>
  <si>
    <t>762195000</t>
  </si>
  <si>
    <t>Spojovací prostředky pro montáž stěn, příček, bednění stěn</t>
  </si>
  <si>
    <t>1517407306</t>
  </si>
  <si>
    <t>Spojovací prostředky stěn a příček hřebíky, svory, fixační prkna</t>
  </si>
  <si>
    <t>45</t>
  </si>
  <si>
    <t>762211240</t>
  </si>
  <si>
    <t>Montáž schodiště přímočarého z fošen s podstupnicemi šířka ramene do 1,5 m</t>
  </si>
  <si>
    <t>665247304</t>
  </si>
  <si>
    <t>Montáž schodiště přímočarého s podstupnicemi, šířka ramene přes 1,00 do 1,50 m, stupně z fošen</t>
  </si>
  <si>
    <t xml:space="preserve">Poznámka k souboru cen:
1. V cenách nejsou započteny náklady na zhotovení dílců; tyto dílce se oceňují ve specifikaci. 2. V cenách nejsou započteny náklady na montáž nosné konstrukce podest, podlahy podest a podbíjení     schodů; tyto práce se oceňují cenami souborů cen:     a) 762 51- Podlahové konstrukce podkladové,     b) 762 52- Položení podlah,     c) 762 81- Záklop stropů,     d) 762 82- Montáž stropnic,     e) 762 84- Montáž podbíjení. 3. Tyto ceny slouží k ocenění hrubé tesařské konstrukce schodiště, interiérové schodiště se ocení     příslušnými cenami katalogu 800-766 Konstrukce truhlářské. </t>
  </si>
  <si>
    <t>úprava schodiště objektu v.č. D.1.1.b.07</t>
  </si>
  <si>
    <t>1,23*12+1,29*8</t>
  </si>
  <si>
    <t>46</t>
  </si>
  <si>
    <t>607262480</t>
  </si>
  <si>
    <t>deska dřevoštěpková OSB 3 SE 2500x1250x22 mm</t>
  </si>
  <si>
    <t>1240908292</t>
  </si>
  <si>
    <t>desky dřevoštěpkové OSB 3 SE (ostrá hrana) do vlhkého prostředí, nebroušená 610 - 650 kg/m3 ostrá hrana OSB 3 SE 2500x1250x22 mm</t>
  </si>
  <si>
    <t>stupnice a podstupnice</t>
  </si>
  <si>
    <t>1,23*(0,33+0,148)*13</t>
  </si>
  <si>
    <t>1,29*(0,34+0,143)*9</t>
  </si>
  <si>
    <t>boky</t>
  </si>
  <si>
    <t>3,96+2,72</t>
  </si>
  <si>
    <t>prořez</t>
  </si>
  <si>
    <t>19,931*0,1</t>
  </si>
  <si>
    <t>47</t>
  </si>
  <si>
    <t>762295001</t>
  </si>
  <si>
    <t>Spojovací prostředky pro montáž schodiště a zábradlí</t>
  </si>
  <si>
    <t>1986493158</t>
  </si>
  <si>
    <t>Spojovací prostředky schodišť a zábradlí hřebíky, svory, fixační prkna, vruty</t>
  </si>
  <si>
    <t xml:space="preserve">Poznámka k souboru cen:
1. Cena je určena pouze pro soubory cen:     a) 762 21- Montáž schodiště,     b) 762 22- Montáž zábradlí. 2. Ochrana konstrukce se oceňuje samostatně, např. položkami 762 08-3 Impregnace řeziva tohoto     katalogu nebo příslušnými položkami katalogu 800-783 Nátěry. </t>
  </si>
  <si>
    <t>21,924*0,022</t>
  </si>
  <si>
    <t>48</t>
  </si>
  <si>
    <t>762751220</t>
  </si>
  <si>
    <t>Montáž prostorové vázané kce na hladko s ocelovými spojkami z hraněného řeziva plochy do 224 cm2</t>
  </si>
  <si>
    <t>-1207412761</t>
  </si>
  <si>
    <t>Montáž prostorových konstrukcí vázaných na hladko (bez zářezů) z řeziva hraněného nebo polohraněného, s použitím ocelových spojek (spojky ve specifikaci), průřezové plochy přes 120 do 224 cm2</t>
  </si>
  <si>
    <t>3*3,96+3*2,72"schodnice</t>
  </si>
  <si>
    <t>0,45*3*3*2"podpory stupňů</t>
  </si>
  <si>
    <t>49</t>
  </si>
  <si>
    <t>605120110</t>
  </si>
  <si>
    <t>řezivo jehličnaté hranol jakost I nad 120 cm2</t>
  </si>
  <si>
    <t>-2046259637</t>
  </si>
  <si>
    <t>řezivo jehličnaté hraněné, neopracované (hranolky, hranoly) řezivo jehličnaté - hranoly nad 120 cm2 hranoly jakost I</t>
  </si>
  <si>
    <t>20,04*0,06*0,24"schodnice</t>
  </si>
  <si>
    <t>8,1*0,04*0,12"podpory stupňů</t>
  </si>
  <si>
    <t>0,328*0,2"prořez 20%</t>
  </si>
  <si>
    <t>50</t>
  </si>
  <si>
    <t>762795000</t>
  </si>
  <si>
    <t>Spojovací prostředky pro montáž prostorových vázaných kcí</t>
  </si>
  <si>
    <t>-1695050277</t>
  </si>
  <si>
    <t>Spojovací prostředky prostorových vázaných konstrukcí hřebíky, svory, fixační prkna</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</si>
  <si>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</si>
  <si>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51</t>
  </si>
  <si>
    <t>998762101</t>
  </si>
  <si>
    <t>Přesun hmot tonážní pro kce tesařské v objektech v do 6 m</t>
  </si>
  <si>
    <t>-188359324</t>
  </si>
  <si>
    <t>Přesun hmot pro konstrukce tesařské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</si>
  <si>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</si>
  <si>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766</t>
  </si>
  <si>
    <t>Konstrukce truhlářské</t>
  </si>
  <si>
    <t>52</t>
  </si>
  <si>
    <t>766660002</t>
  </si>
  <si>
    <t>Montáž dveřních křídel otvíravých 1křídlových š přes 0,8 m do ocelové zárubně</t>
  </si>
  <si>
    <t>-2022694491</t>
  </si>
  <si>
    <t>Montáž dveřních křídel dřevěných nebo plastových otevíravých do ocelové zárubně povrchově upravených jednokřídlových, šířky přes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</si>
  <si>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</si>
  <si>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t>
  </si>
  <si>
    <t>3/P</t>
  </si>
  <si>
    <t>dřevěné dveře 900/1970 mm, otočné s polodrážkou plné, pravé, bílé</t>
  </si>
  <si>
    <t>-733440757</t>
  </si>
  <si>
    <t>54</t>
  </si>
  <si>
    <t>4/L</t>
  </si>
  <si>
    <t>dřevěné dveře 900/1970 mm, otočné s polodrážkou plné, levé, bílé</t>
  </si>
  <si>
    <t>835253690</t>
  </si>
  <si>
    <t>55</t>
  </si>
  <si>
    <t>766660411</t>
  </si>
  <si>
    <t>Montáž vchodových dveří 1křídlových bez nadsvětlíku do zdiva</t>
  </si>
  <si>
    <t>1202264460</t>
  </si>
  <si>
    <t>Montáž dveřních křídel dřevěných nebo plastových vchodových dveří včetně rámu do zdiva jednokřídlových bez nadsvětlíku</t>
  </si>
  <si>
    <t>56</t>
  </si>
  <si>
    <t>5/P</t>
  </si>
  <si>
    <t>plastové dveře vchodové otočné 800/2000 mm, s polodrážkou plné, pravé, bílé</t>
  </si>
  <si>
    <t>-1334854703</t>
  </si>
  <si>
    <t>57</t>
  </si>
  <si>
    <t>998766101</t>
  </si>
  <si>
    <t>Přesun hmot tonážní pro konstrukce truhlářské v objektech v do 6 m</t>
  </si>
  <si>
    <t>-1069512409</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</si>
  <si>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</si>
  <si>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</si>
  <si>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</si>
  <si>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</si>
  <si>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58</t>
  </si>
  <si>
    <t>767646510</t>
  </si>
  <si>
    <t>Montáž dveří protipožárního uzávěru jednokřídlového</t>
  </si>
  <si>
    <t>-1235944827</t>
  </si>
  <si>
    <t>Montáž dveří ocelových protipožárních uzávěrů jednokřídlových</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</si>
  <si>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</si>
  <si>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59</t>
  </si>
  <si>
    <t>1/L</t>
  </si>
  <si>
    <t>ocelové dveře 800/1970 mm, otočné s polodrážkou plné, levé, PO - EW 60 DP1</t>
  </si>
  <si>
    <t>-143358464</t>
  </si>
  <si>
    <t>60</t>
  </si>
  <si>
    <t>2/L</t>
  </si>
  <si>
    <t>ocelové dveře 800/1970 mm, otočné s polodrážkou plné, pravé, PO - EW 60 DP1</t>
  </si>
  <si>
    <t>937789710</t>
  </si>
  <si>
    <t>61</t>
  </si>
  <si>
    <t>767691822</t>
  </si>
  <si>
    <t>Vyvěšení nebo zavěšení kovových křídel dveří do 2 m2</t>
  </si>
  <si>
    <t>-1095872523</t>
  </si>
  <si>
    <t>Vyvěšení nebo zavěšení kovových křídel – ostatní práce s případným uložením a opětovným zavěšením po provedení stavebních změn dveří, plochy do 2 m2</t>
  </si>
  <si>
    <t>62</t>
  </si>
  <si>
    <t>767851R</t>
  </si>
  <si>
    <t>Demontáž ocel. lávek - pochůzné konstrukce (nosné stojky ponechat)</t>
  </si>
  <si>
    <t>-710635138</t>
  </si>
  <si>
    <t>33,297+31,897+28,595+30,045</t>
  </si>
  <si>
    <t>63</t>
  </si>
  <si>
    <t>998767201</t>
  </si>
  <si>
    <t>Přesun hmot procentní pro zámečnické konstrukce v objektech v do 6 m</t>
  </si>
  <si>
    <t>%</t>
  </si>
  <si>
    <t>-319179439</t>
  </si>
  <si>
    <t>Přesun hmot pro zámečnické konstrukce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</si>
  <si>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</si>
  <si>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777</t>
  </si>
  <si>
    <t>Podlahy lité</t>
  </si>
  <si>
    <t>64</t>
  </si>
  <si>
    <t>777551111</t>
  </si>
  <si>
    <t xml:space="preserve">Podlahy lité tloušťky 5 mm </t>
  </si>
  <si>
    <t>1223866446</t>
  </si>
  <si>
    <t>Podlahy ze stěrky silikátové s penetrací tl. 5 mm, samonivelační Nivelit</t>
  </si>
  <si>
    <t xml:space="preserve">Poznámka k souboru cen:
1. V ceně -7203 jsou započteny i náklady na vyspravení lokálních nerovností přes 3 mm. 2. Příplatky -1494 a -2295 lze použít i k cenám 777 55-1944 a -2925 Opravy podlah v části C01. </t>
  </si>
  <si>
    <t>65</t>
  </si>
  <si>
    <t>777551932</t>
  </si>
  <si>
    <t>Opravy podlah stěrkou vyrovnávací vrstvou tl do 3 mm</t>
  </si>
  <si>
    <t>-246067810</t>
  </si>
  <si>
    <t>Opravy podlah stěrkou silikátovou bez penetrace vyrovnávací vrstvou tl. do 3 mm včetně vyhlazení Teralit R</t>
  </si>
  <si>
    <t>chodba, předsíně archívu, úniková schodiště</t>
  </si>
  <si>
    <t>3,35+4,9+247,70+2,51+22,26</t>
  </si>
  <si>
    <t>66</t>
  </si>
  <si>
    <t>77761511R</t>
  </si>
  <si>
    <t xml:space="preserve">Nátěry podlah betonových jednonásobné </t>
  </si>
  <si>
    <t>300705264</t>
  </si>
  <si>
    <t>67</t>
  </si>
  <si>
    <t>998777101</t>
  </si>
  <si>
    <t>Přesun hmot tonážní pro podlahy lité v objektech v do 6 m</t>
  </si>
  <si>
    <t>-842924469</t>
  </si>
  <si>
    <t>Přesun hmot pro podlahy lité stanovený z hmotnosti přesunovaného materiálu vodorovná dopravní vzdálenost do 50 m v objektech výšky do 6 m</t>
  </si>
  <si>
    <t>783</t>
  </si>
  <si>
    <t>Dokončovací práce - nátěry</t>
  </si>
  <si>
    <t>68</t>
  </si>
  <si>
    <t>783201811</t>
  </si>
  <si>
    <t>Odstranění nátěrů ze zámečnických konstrukcí oškrabáním</t>
  </si>
  <si>
    <t>-59721180</t>
  </si>
  <si>
    <t>Odstranění starých nátěrů ze zámečnických konstrukcí oškrabáním</t>
  </si>
  <si>
    <t xml:space="preserve">ponechané ocelové konstrukce kabelových lávek </t>
  </si>
  <si>
    <t>plocha cca</t>
  </si>
  <si>
    <t>130</t>
  </si>
  <si>
    <t>69</t>
  </si>
  <si>
    <t>783222100</t>
  </si>
  <si>
    <t>Nátěry syntetické kovových doplňkových konstrukcí barva standardní dvojnásobné</t>
  </si>
  <si>
    <t>1056152714</t>
  </si>
  <si>
    <t>Nátěry kovových stavebních doplňkových konstrukcí syntetické na vzduchu schnoucí standardními barvami (např. Tebas, …) dvojnásobné</t>
  </si>
  <si>
    <t>zárubně</t>
  </si>
  <si>
    <t>2*0,9*1,97</t>
  </si>
  <si>
    <t>2*0,8*1,97</t>
  </si>
  <si>
    <t>70</t>
  </si>
  <si>
    <t>783891R</t>
  </si>
  <si>
    <t>Nátěry protiprašný omítek stěn jednonásobné</t>
  </si>
  <si>
    <t>427981974</t>
  </si>
  <si>
    <t>výpočet : plocha všech omítek - malby</t>
  </si>
  <si>
    <t>329,46+752,758-897,648</t>
  </si>
  <si>
    <t>784</t>
  </si>
  <si>
    <t>Dokončovací práce - malby a tapety</t>
  </si>
  <si>
    <t>71</t>
  </si>
  <si>
    <t>784221101</t>
  </si>
  <si>
    <t>Dvojnásobné bílé malby  ze směsí za sucha dobře otěruvzdorných v místnostech do 3,80 m</t>
  </si>
  <si>
    <t>-1632301106</t>
  </si>
  <si>
    <t>Malby z malířských směsí otěruvzdorných za sucha dvojnásobné, bílé za sucha otěruvzdorné dobře v místnostech výšky do 3,80 m</t>
  </si>
  <si>
    <t>chodba, předsíne archívu, schodiště</t>
  </si>
  <si>
    <t>247,70+3,35+4,9+22,26"stropy</t>
  </si>
  <si>
    <t>2,4*(171,929+2,1*5+4,1*9+7,37+9,05+22,35)"stěny</t>
  </si>
  <si>
    <t>OST</t>
  </si>
  <si>
    <t>Ostatní</t>
  </si>
  <si>
    <t>72</t>
  </si>
  <si>
    <t>ost.01</t>
  </si>
  <si>
    <t>Montáž a osazení regálů</t>
  </si>
  <si>
    <t>832921141</t>
  </si>
  <si>
    <t>Osazení regálů</t>
  </si>
  <si>
    <t>73</t>
  </si>
  <si>
    <t>R1</t>
  </si>
  <si>
    <t>regál šíře 400 mm, výše 2000 mm, únosnost police 150 kg</t>
  </si>
  <si>
    <t>-1688080967</t>
  </si>
  <si>
    <t>74</t>
  </si>
  <si>
    <t>R2</t>
  </si>
  <si>
    <t>regál šíře 600 mm, výše 2000 mm, únosnost police 150 kg</t>
  </si>
  <si>
    <t>-678963496</t>
  </si>
  <si>
    <t>D.1.1.b - Vzduchotechnika a vytápění, odvlhčení</t>
  </si>
  <si>
    <t xml:space="preserve">    741 - Elektromontáže - vzdušné vedení</t>
  </si>
  <si>
    <t xml:space="preserve">    751 - Vzduchotechnika</t>
  </si>
  <si>
    <t>741</t>
  </si>
  <si>
    <t>Elektromontáže - vzdušné vedení</t>
  </si>
  <si>
    <t>741999R1</t>
  </si>
  <si>
    <t>Montáž el. přímotopu</t>
  </si>
  <si>
    <t>1077970117</t>
  </si>
  <si>
    <t>přímotop</t>
  </si>
  <si>
    <t>elektrický přímotop 750W</t>
  </si>
  <si>
    <t>753691116</t>
  </si>
  <si>
    <t>751</t>
  </si>
  <si>
    <t>Vzduchotechnika</t>
  </si>
  <si>
    <t>751999R1</t>
  </si>
  <si>
    <t>Mtž kondenzační odvlhčovací jednotky</t>
  </si>
  <si>
    <t>577479742</t>
  </si>
  <si>
    <t>Montáž ostatních zařízení podstavce pod ventilátor na rovné střechy, průřezu do 0,300 m2</t>
  </si>
  <si>
    <t>jednotka</t>
  </si>
  <si>
    <t>dodávka kondenzační odvlhčovací jednotky (viz. část D.1.4.b)</t>
  </si>
  <si>
    <t>915585181</t>
  </si>
  <si>
    <t>D.1.4.d - Elektroinstalace</t>
  </si>
  <si>
    <t xml:space="preserve"> </t>
  </si>
  <si>
    <t>D1 - Rozvaděč 11B - stávající</t>
  </si>
  <si>
    <t xml:space="preserve">    D2 - DOPLŇKY KONSTRUKCI</t>
  </si>
  <si>
    <t xml:space="preserve">      D3 - PROUDOVÝ CHRÁNIČ 2-PÓLOVÝ</t>
  </si>
  <si>
    <t xml:space="preserve">      D4 - JISTIČ 1-PÓLOVÝ,CHARAKT."B, C"</t>
  </si>
  <si>
    <t xml:space="preserve">      D5 - POPISOVACÍ TABULKY</t>
  </si>
  <si>
    <t xml:space="preserve">      D6 - POPISOVACÍ ŠTÍTKY</t>
  </si>
  <si>
    <t>D7 - Dodávky</t>
  </si>
  <si>
    <t>D8 - Elektromontáže</t>
  </si>
  <si>
    <t xml:space="preserve">    D9 - Materiál</t>
  </si>
  <si>
    <t xml:space="preserve">      D10 - KRABICE odbočné</t>
  </si>
  <si>
    <t xml:space="preserve">      D11 - ELEKTROINSTALAČNÍ ŽLAB VČ. DÍLŮ A PŘÍSLUŠENSTVÍ</t>
  </si>
  <si>
    <t xml:space="preserve">      D12 - OSAZ. HMOŽ. DO CIHL. ZDIVA</t>
  </si>
  <si>
    <t xml:space="preserve">      D13 - VODIČ JEDNOŽILOVÝ, IZOLACE PVC</t>
  </si>
  <si>
    <t xml:space="preserve">      D14 - UKONČENÍ VODIČŮ POSPOJOVÁNÍ</t>
  </si>
  <si>
    <t xml:space="preserve">      D15 - KABEL SILOVÝ,IZOLACE PVC</t>
  </si>
  <si>
    <t xml:space="preserve">      D16 - UKONČENÍ KABELŮ DO</t>
  </si>
  <si>
    <t xml:space="preserve">      D17 - UKONČENÍ  VODIČŮ V ROZVADĚČÍCH</t>
  </si>
  <si>
    <t xml:space="preserve">      D18 - ZÁSUVKA</t>
  </si>
  <si>
    <t xml:space="preserve">      D19 - POHYBOVÁ ČIDLA</t>
  </si>
  <si>
    <t xml:space="preserve">      D20 - POŽÁRNÍ SYSTÉM - EPS</t>
  </si>
  <si>
    <t xml:space="preserve">      D21 - POŘÁRNÍ UCPÁVKY, TMELY</t>
  </si>
  <si>
    <t xml:space="preserve">      D22 - SDĚLOVACÍ KABEL</t>
  </si>
  <si>
    <t xml:space="preserve">      D23 - DATOVÁ ZÁSUVKA + STA</t>
  </si>
  <si>
    <t xml:space="preserve">    D24 - Průrazy, sekání, demontáž</t>
  </si>
  <si>
    <t xml:space="preserve">      D25 - VRTÁNÍ OTVORU - ŽELEZOBETON DO 15mm</t>
  </si>
  <si>
    <t xml:space="preserve">      D26 - VYBOURANI OTVORU VE ZDIVU</t>
  </si>
  <si>
    <t xml:space="preserve">      D27 - CIHELNEM DO PRUMERU 60mm</t>
  </si>
  <si>
    <t xml:space="preserve">      D28 - VYBOURANI OTVORU VE STENE, STROP</t>
  </si>
  <si>
    <t xml:space="preserve">      D29 - BETONOVE DO PLOCHY 2.25 dm2</t>
  </si>
  <si>
    <t xml:space="preserve">      D30 - DEMONTÁŽ</t>
  </si>
  <si>
    <t xml:space="preserve">    D31 - Svítidla</t>
  </si>
  <si>
    <t xml:space="preserve">    D32 - Zdroje</t>
  </si>
  <si>
    <t xml:space="preserve">      D33 - ÚSPORNÁ ŽÁROVKA</t>
  </si>
  <si>
    <t xml:space="preserve">    D34 - Zprovoznění stavby</t>
  </si>
  <si>
    <t xml:space="preserve">      D35 - PROVEDENI REVIZNICH ZKOUSEK</t>
  </si>
  <si>
    <t xml:space="preserve">      D36 - DLE CSN 331500</t>
  </si>
  <si>
    <t xml:space="preserve">      D37 - KOORDINACE POSTUPU PRACI</t>
  </si>
  <si>
    <t xml:space="preserve">      D38 - HODIN. ZÚČTOV. SAZBY</t>
  </si>
  <si>
    <t>D1</t>
  </si>
  <si>
    <t>Rozvaděč 11B - stávající</t>
  </si>
  <si>
    <t>D2</t>
  </si>
  <si>
    <t>DOPLŇKY KONSTRUKCI</t>
  </si>
  <si>
    <t>Pol1</t>
  </si>
  <si>
    <t>PROPOJENÍ POM.OBVODŮ</t>
  </si>
  <si>
    <t>ks</t>
  </si>
  <si>
    <t>D3</t>
  </si>
  <si>
    <t>PROUDOVÝ CHRÁNIČ 2-PÓLOVÝ</t>
  </si>
  <si>
    <t>Pol2</t>
  </si>
  <si>
    <t>F7-25A/2/0.03, 30mA</t>
  </si>
  <si>
    <t>Pol3</t>
  </si>
  <si>
    <t>PFL7-16A/1N/B/0.03, 30mA</t>
  </si>
  <si>
    <t>D4</t>
  </si>
  <si>
    <t>JISTIČ 1-PÓLOVÝ,CHARAKT."B, C"</t>
  </si>
  <si>
    <t>Pol4</t>
  </si>
  <si>
    <t>10/1/B 10A</t>
  </si>
  <si>
    <t>Pol5</t>
  </si>
  <si>
    <t>10/1/C 10A</t>
  </si>
  <si>
    <t>D5</t>
  </si>
  <si>
    <t>POPISOVACÍ TABULKY</t>
  </si>
  <si>
    <t>Pol6</t>
  </si>
  <si>
    <t>GR-1</t>
  </si>
  <si>
    <t>D6</t>
  </si>
  <si>
    <t>POPISOVACÍ ŠTÍTKY</t>
  </si>
  <si>
    <t>Pol7</t>
  </si>
  <si>
    <t>Z7-BS/GE</t>
  </si>
  <si>
    <t>D7</t>
  </si>
  <si>
    <t>Dodávky</t>
  </si>
  <si>
    <t>Pol8</t>
  </si>
  <si>
    <t>Rozvaděč 11B</t>
  </si>
  <si>
    <t>D8</t>
  </si>
  <si>
    <t>Elektromontáže</t>
  </si>
  <si>
    <t>D9</t>
  </si>
  <si>
    <t>Materiál</t>
  </si>
  <si>
    <t>D10</t>
  </si>
  <si>
    <t>KRABICE odbočné</t>
  </si>
  <si>
    <t>Pol9</t>
  </si>
  <si>
    <t>Krabice Abox 25, IP 65</t>
  </si>
  <si>
    <t>Pol10</t>
  </si>
  <si>
    <t>Krabice Abox 60, IP 65</t>
  </si>
  <si>
    <t>D11</t>
  </si>
  <si>
    <t>ELEKTROINSTALAČNÍ ŽLAB VČ. DÍLŮ A PŘÍSLUŠENSTVÍ</t>
  </si>
  <si>
    <t>Pol11</t>
  </si>
  <si>
    <t>lišta LV 20 * 20</t>
  </si>
  <si>
    <t>Pol12</t>
  </si>
  <si>
    <t>lišta LV 40 * 20</t>
  </si>
  <si>
    <t>Pol13</t>
  </si>
  <si>
    <t>lišta LV 40 * 40</t>
  </si>
  <si>
    <t>Pol14</t>
  </si>
  <si>
    <t>lišta LV 60 * 40</t>
  </si>
  <si>
    <t>Pol15</t>
  </si>
  <si>
    <t>pomocný materiál (upevňovací, spojovací )</t>
  </si>
  <si>
    <t>D12</t>
  </si>
  <si>
    <t>OSAZ. HMOŽ. DO CIHL. ZDIVA</t>
  </si>
  <si>
    <t>Pol16</t>
  </si>
  <si>
    <t>HM 8 HMOŽDINKA 8  (včetně vrutu)</t>
  </si>
  <si>
    <t>D13</t>
  </si>
  <si>
    <t>VODIČ JEDNOŽILOVÝ, IZOLACE PVC</t>
  </si>
  <si>
    <t>Pol17</t>
  </si>
  <si>
    <t>vodič H07V-U-6  Z/Ž</t>
  </si>
  <si>
    <t>D14</t>
  </si>
  <si>
    <t>UKONČENÍ VODIČŮ POSPOJOVÁNÍ</t>
  </si>
  <si>
    <t>Pol18</t>
  </si>
  <si>
    <t>Do  6 mm2 - místní pospojování</t>
  </si>
  <si>
    <t>D15</t>
  </si>
  <si>
    <t>KABEL SILOVÝ,IZOLACE PVC</t>
  </si>
  <si>
    <t>Pol19</t>
  </si>
  <si>
    <t>CYKY - J   3 x 1,5 mm2</t>
  </si>
  <si>
    <t>Pol20</t>
  </si>
  <si>
    <t>CYKY - O   3 x 1,5 mm2</t>
  </si>
  <si>
    <t>Pol21</t>
  </si>
  <si>
    <t>CYKY - D   3 x 1,5 mm2</t>
  </si>
  <si>
    <t>Pol22</t>
  </si>
  <si>
    <t>CYKY - J   3 x 2,5 mm2</t>
  </si>
  <si>
    <t>Pol23</t>
  </si>
  <si>
    <t>CYKY - J   5 x 1,5 mm2</t>
  </si>
  <si>
    <t>D16</t>
  </si>
  <si>
    <t>UKONČENÍ KABELŮ DO</t>
  </si>
  <si>
    <t>Pol24</t>
  </si>
  <si>
    <t>3 x 2,5  mm2</t>
  </si>
  <si>
    <t>D17</t>
  </si>
  <si>
    <t>UKONČENÍ  VODIČŮ V ROZVADĚČÍCH</t>
  </si>
  <si>
    <t>Pol25</t>
  </si>
  <si>
    <t>do   2,5 mm2</t>
  </si>
  <si>
    <t>D18</t>
  </si>
  <si>
    <t>ZÁSUVKA</t>
  </si>
  <si>
    <t>Pol26</t>
  </si>
  <si>
    <t>Dvojzásuvka bílá - těsné provedení</t>
  </si>
  <si>
    <t>Pol27</t>
  </si>
  <si>
    <t>zásuvka bílá - těsné provedení</t>
  </si>
  <si>
    <t>D19</t>
  </si>
  <si>
    <t>POHYBOVÁ ČIDLA</t>
  </si>
  <si>
    <t>Pol28</t>
  </si>
  <si>
    <t>čidlo na strop IR 28B+ Profi, 360 st.</t>
  </si>
  <si>
    <t>Pol29</t>
  </si>
  <si>
    <t>čidlo na stěnu LX 118, 180 st.</t>
  </si>
  <si>
    <t>D20</t>
  </si>
  <si>
    <t>POŽÁRNÍ SYSTÉM - EPS</t>
  </si>
  <si>
    <t>Pol30</t>
  </si>
  <si>
    <t>požární hlásič opticko kouřový</t>
  </si>
  <si>
    <t>Pol31</t>
  </si>
  <si>
    <t>požární hlásič tlačítkový</t>
  </si>
  <si>
    <t>Pol32</t>
  </si>
  <si>
    <t>kabel J-H(st)H LG  2x2x0,8</t>
  </si>
  <si>
    <t>D21</t>
  </si>
  <si>
    <t>POŘÁRNÍ UCPÁVKY, TMELY</t>
  </si>
  <si>
    <t>Pol33</t>
  </si>
  <si>
    <t>CP 611A - protipožární tmel</t>
  </si>
  <si>
    <t>D22</t>
  </si>
  <si>
    <t>SDĚLOVACÍ KABEL</t>
  </si>
  <si>
    <t>Pol34</t>
  </si>
  <si>
    <t>UTPcat5</t>
  </si>
  <si>
    <t>D23</t>
  </si>
  <si>
    <t>DATOVÁ ZÁSUVKA + STA</t>
  </si>
  <si>
    <t>Pol35</t>
  </si>
  <si>
    <t>zás. RJ45</t>
  </si>
  <si>
    <t>Pol36</t>
  </si>
  <si>
    <t>kryt 2x RJ45, komplet</t>
  </si>
  <si>
    <t>Pol37</t>
  </si>
  <si>
    <t>instal .krab. pod zásuvku</t>
  </si>
  <si>
    <t>D24</t>
  </si>
  <si>
    <t>Průrazy, sekání, demontáž</t>
  </si>
  <si>
    <t>D25</t>
  </si>
  <si>
    <t>VRTÁNÍ OTVORU - ŽELEZOBETON DO 15mm</t>
  </si>
  <si>
    <t>Pol38</t>
  </si>
  <si>
    <t>stěna do 300 mm</t>
  </si>
  <si>
    <t>D26</t>
  </si>
  <si>
    <t>VYBOURANI OTVORU VE ZDIVU</t>
  </si>
  <si>
    <t>D27</t>
  </si>
  <si>
    <t>CIHELNEM DO PRUMERU 60mm</t>
  </si>
  <si>
    <t>Pol39</t>
  </si>
  <si>
    <t>Stena do 300mm</t>
  </si>
  <si>
    <t>D28</t>
  </si>
  <si>
    <t>VYBOURANI OTVORU VE STENE, STROP</t>
  </si>
  <si>
    <t>D29</t>
  </si>
  <si>
    <t>BETONOVE DO PLOCHY 2.25 dm2</t>
  </si>
  <si>
    <t>Pol40</t>
  </si>
  <si>
    <t>Stena do 450mm</t>
  </si>
  <si>
    <t>D30</t>
  </si>
  <si>
    <t>DEMONTÁŽ</t>
  </si>
  <si>
    <t>Pol41</t>
  </si>
  <si>
    <t>demontáž stávajících svítidel a kabelů</t>
  </si>
  <si>
    <t>kpl</t>
  </si>
  <si>
    <t>Poznámka k položce:
od ceny za likvidaci sv. a  kabelů bude odečtena cena za výkup demont. prvků</t>
  </si>
  <si>
    <t>Pol42</t>
  </si>
  <si>
    <t>demontáž stávajících kabelů prům.30mm, jejich nařezání na délku 3m a přemístění do 200m</t>
  </si>
  <si>
    <t xml:space="preserve">Poznámka k položce:
nařezané kabely budou přemístěny na místo určené zadavatelem, likvidaci kabelů zajistí zadavatel
</t>
  </si>
  <si>
    <t>Pol43</t>
  </si>
  <si>
    <t>demontáž stávajících kabelů prům.60mm, jejich nařezání na délku 3m a přemístění do 200m</t>
  </si>
  <si>
    <t>D31</t>
  </si>
  <si>
    <t>Svítidla</t>
  </si>
  <si>
    <t>Pol44</t>
  </si>
  <si>
    <t>A - zář. sv. stropní 2x58W, IP56, typ dle stáv. svítidel</t>
  </si>
  <si>
    <t>Pol45</t>
  </si>
  <si>
    <t>B - zář. sv. stropní 2x58W+nouze, IP56, typ dle stáv. sv.</t>
  </si>
  <si>
    <t>Pol46</t>
  </si>
  <si>
    <t>C - žár. na strop nebo na stěnu 1x60W, IP44</t>
  </si>
  <si>
    <t>Pol47</t>
  </si>
  <si>
    <t>N - nouzové sv. s piktogr., doba svícení 1h, typ dle stáv. sv.</t>
  </si>
  <si>
    <t>D32</t>
  </si>
  <si>
    <t>Zdroje</t>
  </si>
  <si>
    <t>D33</t>
  </si>
  <si>
    <t>ÚSPORNÁ ŽÁROVKA</t>
  </si>
  <si>
    <t>Pol48</t>
  </si>
  <si>
    <t>trubice 58 W</t>
  </si>
  <si>
    <t>Pol49</t>
  </si>
  <si>
    <t>žárovka 60W</t>
  </si>
  <si>
    <t>D34</t>
  </si>
  <si>
    <t>Zprovoznění stavby</t>
  </si>
  <si>
    <t>D35</t>
  </si>
  <si>
    <t>PROVEDENI REVIZNICH ZKOUSEK</t>
  </si>
  <si>
    <t>D36</t>
  </si>
  <si>
    <t>DLE CSN 331500</t>
  </si>
  <si>
    <t>Pol50</t>
  </si>
  <si>
    <t>Revizni technik</t>
  </si>
  <si>
    <t>hod</t>
  </si>
  <si>
    <t>Pol51</t>
  </si>
  <si>
    <t>Spoluprace s reviz.technikem</t>
  </si>
  <si>
    <t>D37</t>
  </si>
  <si>
    <t>KOORDINACE POSTUPU PRACI</t>
  </si>
  <si>
    <t>Pol52</t>
  </si>
  <si>
    <t>S ostatnimi profesemi</t>
  </si>
  <si>
    <t>Pol53</t>
  </si>
  <si>
    <t>montážní příprava, průzkum tras</t>
  </si>
  <si>
    <t>Pol54</t>
  </si>
  <si>
    <t>stavební přípomoce</t>
  </si>
  <si>
    <t>Pol55</t>
  </si>
  <si>
    <t>přesun materiálu po stavbě</t>
  </si>
  <si>
    <t>D38</t>
  </si>
  <si>
    <t>HODIN. ZÚČTOV. SAZBY</t>
  </si>
  <si>
    <t>Pol56</t>
  </si>
  <si>
    <t>Příprava ke komplex. zkoušce</t>
  </si>
  <si>
    <t>Pol57</t>
  </si>
  <si>
    <t>Podružný materiál</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</si>
  <si>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</si>
  <si>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</si>
  <si>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</si>
  <si>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</si>
  <si>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</si>
  <si>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</si>
  <si>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</si>
  <si>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</si>
  <si>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012002000</t>
  </si>
  <si>
    <t>Geodetické práce</t>
  </si>
  <si>
    <t>Kč</t>
  </si>
  <si>
    <t>1024</t>
  </si>
  <si>
    <t>592485540</t>
  </si>
  <si>
    <t>Hlavní tituly průvodních činností a nákladů průzkumné geodetické a projektové práce geodetické práce</t>
  </si>
  <si>
    <t>013002000</t>
  </si>
  <si>
    <t>Projektové práce - dílenská (výrobní) dokumentace</t>
  </si>
  <si>
    <t>2141963907</t>
  </si>
  <si>
    <t>Hlavní tituly průvodních činností a nákladů průzkumné geodetické a projektové práce projektové práce</t>
  </si>
  <si>
    <t>013254000</t>
  </si>
  <si>
    <t>Dokumentace skutečného provedení stavby</t>
  </si>
  <si>
    <t>-1415654931</t>
  </si>
  <si>
    <t>Průzkumné, geodetické a projektové práce projektové práce dokumentace stavby (výkresová a textová) skutečného provedení stavby</t>
  </si>
  <si>
    <t>VRN3</t>
  </si>
  <si>
    <t>Zařízení staveniště</t>
  </si>
  <si>
    <t>030001000</t>
  </si>
  <si>
    <t>623793169</t>
  </si>
  <si>
    <t>Základní rozdělení průvodních činností a nákladů zařízení staveniště</t>
  </si>
  <si>
    <t>033002000</t>
  </si>
  <si>
    <t>Připojení staveniště na inženýrské sítě</t>
  </si>
  <si>
    <t>-129287333</t>
  </si>
  <si>
    <t>Hlavní tituly průvodních činností a nákladů zařízení staveniště připojení na inženýrské sítě</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</si>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</sst>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7">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8" applyNumberFormat="0" applyAlignment="0" applyProtection="0"/>
    <xf numFmtId="0" fontId="72" fillId="26" borderId="8" applyNumberFormat="0" applyAlignment="0" applyProtection="0"/>
    <xf numFmtId="0" fontId="73" fillId="26" borderId="9" applyNumberFormat="0" applyAlignment="0" applyProtection="0"/>
    <xf numFmtId="0" fontId="74"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04">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0" xfId="0" applyFont="1" applyAlignment="1">
      <alignment horizontal="left" vertical="center"/>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0" fillId="35" borderId="0" xfId="0" applyFill="1" applyAlignment="1">
      <alignment horizontal="left" vertical="center"/>
    </xf>
    <xf numFmtId="0" fontId="9" fillId="35" borderId="17" xfId="0" applyFont="1" applyFill="1" applyBorder="1" applyAlignment="1">
      <alignment horizontal="left" vertical="center"/>
    </xf>
    <xf numFmtId="0" fontId="0" fillId="35" borderId="18" xfId="0" applyFill="1" applyBorder="1" applyAlignment="1">
      <alignment horizontal="left" vertical="center"/>
    </xf>
    <xf numFmtId="0" fontId="9" fillId="35" borderId="18" xfId="0" applyFont="1" applyFill="1" applyBorder="1" applyAlignment="1">
      <alignment horizontal="center" vertical="center"/>
    </xf>
    <xf numFmtId="164" fontId="9" fillId="35" borderId="18" xfId="0" applyNumberFormat="1" applyFont="1" applyFill="1" applyBorder="1" applyAlignment="1">
      <alignment horizontal="right" vertical="center"/>
    </xf>
    <xf numFmtId="0" fontId="0" fillId="35"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NumberFormat="1"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7" fillId="35"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14" fillId="0" borderId="0" xfId="0" applyFont="1" applyAlignment="1">
      <alignment horizontal="left" vertical="center"/>
    </xf>
    <xf numFmtId="164" fontId="14" fillId="0" borderId="0" xfId="0" applyNumberFormat="1" applyFont="1" applyAlignment="1">
      <alignment horizontal="right" vertical="center"/>
    </xf>
    <xf numFmtId="0" fontId="9" fillId="0" borderId="0" xfId="0" applyFont="1" applyAlignment="1">
      <alignment horizontal="center" vertical="center"/>
    </xf>
    <xf numFmtId="164" fontId="13" fillId="0" borderId="24" xfId="0" applyNumberFormat="1" applyFont="1" applyBorder="1" applyAlignment="1">
      <alignment horizontal="right" vertical="center"/>
    </xf>
    <xf numFmtId="164" fontId="13" fillId="0" borderId="0" xfId="0" applyNumberFormat="1" applyFont="1" applyAlignment="1">
      <alignment horizontal="right" vertical="center"/>
    </xf>
    <xf numFmtId="167" fontId="13" fillId="0" borderId="0" xfId="0" applyNumberFormat="1" applyFont="1" applyAlignment="1">
      <alignment horizontal="right" vertical="center"/>
    </xf>
    <xf numFmtId="164" fontId="13" fillId="0" borderId="25" xfId="0" applyNumberFormat="1"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164" fontId="20" fillId="0" borderId="24" xfId="0" applyNumberFormat="1" applyFont="1" applyBorder="1" applyAlignment="1">
      <alignment horizontal="right" vertical="center"/>
    </xf>
    <xf numFmtId="164" fontId="20" fillId="0" borderId="0" xfId="0" applyNumberFormat="1" applyFont="1" applyAlignment="1">
      <alignment horizontal="right" vertical="center"/>
    </xf>
    <xf numFmtId="167" fontId="20" fillId="0" borderId="0" xfId="0" applyNumberFormat="1" applyFont="1" applyAlignment="1">
      <alignment horizontal="right" vertical="center"/>
    </xf>
    <xf numFmtId="164" fontId="20" fillId="0" borderId="25" xfId="0" applyNumberFormat="1" applyFont="1" applyBorder="1" applyAlignment="1">
      <alignment horizontal="right" vertical="center"/>
    </xf>
    <xf numFmtId="0" fontId="21" fillId="0" borderId="0" xfId="0" applyFont="1" applyAlignment="1">
      <alignment horizontal="left" vertical="center"/>
    </xf>
    <xf numFmtId="0" fontId="21" fillId="0" borderId="13"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center" vertical="center"/>
    </xf>
    <xf numFmtId="164" fontId="23" fillId="0" borderId="24" xfId="0" applyNumberFormat="1" applyFont="1" applyBorder="1" applyAlignment="1">
      <alignment horizontal="right" vertical="center"/>
    </xf>
    <xf numFmtId="164" fontId="23" fillId="0" borderId="0" xfId="0" applyNumberFormat="1" applyFont="1" applyAlignment="1">
      <alignment horizontal="right" vertical="center"/>
    </xf>
    <xf numFmtId="167" fontId="23" fillId="0" borderId="0" xfId="0" applyNumberFormat="1" applyFont="1" applyAlignment="1">
      <alignment horizontal="right" vertical="center"/>
    </xf>
    <xf numFmtId="164" fontId="23" fillId="0" borderId="25" xfId="0" applyNumberFormat="1" applyFont="1" applyBorder="1" applyAlignment="1">
      <alignment horizontal="right" vertical="center"/>
    </xf>
    <xf numFmtId="164" fontId="20" fillId="0" borderId="31" xfId="0" applyNumberFormat="1" applyFont="1" applyBorder="1" applyAlignment="1">
      <alignment horizontal="right" vertical="center"/>
    </xf>
    <xf numFmtId="164" fontId="20" fillId="0" borderId="32" xfId="0" applyNumberFormat="1" applyFont="1" applyBorder="1" applyAlignment="1">
      <alignment horizontal="right" vertical="center"/>
    </xf>
    <xf numFmtId="167" fontId="20" fillId="0" borderId="32" xfId="0" applyNumberFormat="1" applyFont="1" applyBorder="1" applyAlignment="1">
      <alignment horizontal="right" vertical="center"/>
    </xf>
    <xf numFmtId="164" fontId="20" fillId="0" borderId="33" xfId="0" applyNumberFormat="1"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left" vertical="center"/>
    </xf>
    <xf numFmtId="0" fontId="10" fillId="0" borderId="0" xfId="0" applyFont="1" applyAlignment="1">
      <alignment horizontal="left" vertical="center"/>
    </xf>
    <xf numFmtId="164" fontId="11" fillId="0" borderId="0" xfId="0" applyNumberFormat="1" applyFont="1" applyAlignment="1">
      <alignment horizontal="right" vertical="center"/>
    </xf>
    <xf numFmtId="165" fontId="11" fillId="0" borderId="0" xfId="0" applyNumberFormat="1" applyFont="1" applyAlignment="1">
      <alignment horizontal="right" vertical="center"/>
    </xf>
    <xf numFmtId="0" fontId="9" fillId="35" borderId="18" xfId="0" applyFont="1" applyFill="1" applyBorder="1" applyAlignment="1">
      <alignment horizontal="right" vertical="center"/>
    </xf>
    <xf numFmtId="0" fontId="0" fillId="35" borderId="35" xfId="0" applyFill="1" applyBorder="1" applyAlignment="1">
      <alignment horizontal="left" vertical="center"/>
    </xf>
    <xf numFmtId="0" fontId="0" fillId="0" borderId="12" xfId="0" applyBorder="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righ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164" fontId="24" fillId="0" borderId="32" xfId="0" applyNumberFormat="1" applyFont="1" applyBorder="1" applyAlignment="1">
      <alignment horizontal="right" vertical="center"/>
    </xf>
    <xf numFmtId="0" fontId="24" fillId="0" borderId="14" xfId="0" applyFont="1" applyBorder="1" applyAlignment="1">
      <alignment horizontal="left" vertical="center"/>
    </xf>
    <xf numFmtId="0" fontId="22" fillId="0" borderId="13" xfId="0" applyFont="1" applyBorder="1" applyAlignment="1">
      <alignment horizontal="left" vertical="center"/>
    </xf>
    <xf numFmtId="0" fontId="22" fillId="0" borderId="32" xfId="0" applyFont="1" applyBorder="1" applyAlignment="1">
      <alignment horizontal="left" vertical="center"/>
    </xf>
    <xf numFmtId="164" fontId="22" fillId="0" borderId="32" xfId="0" applyNumberFormat="1" applyFont="1" applyBorder="1" applyAlignment="1">
      <alignment horizontal="right" vertical="center"/>
    </xf>
    <xf numFmtId="0" fontId="22"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35" borderId="27"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9" xfId="0" applyFont="1" applyFill="1" applyBorder="1" applyAlignment="1">
      <alignment horizontal="center" vertical="center" wrapText="1"/>
    </xf>
    <xf numFmtId="164" fontId="14" fillId="0" borderId="0" xfId="0" applyNumberFormat="1" applyFont="1" applyAlignment="1">
      <alignment horizontal="right"/>
    </xf>
    <xf numFmtId="167" fontId="25" fillId="0" borderId="22" xfId="0" applyNumberFormat="1" applyFont="1" applyBorder="1" applyAlignment="1">
      <alignment horizontal="right"/>
    </xf>
    <xf numFmtId="167" fontId="25" fillId="0" borderId="23" xfId="0" applyNumberFormat="1" applyFont="1" applyBorder="1" applyAlignment="1">
      <alignment horizontal="right"/>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lignment horizontal="left"/>
    </xf>
    <xf numFmtId="0" fontId="27" fillId="0" borderId="0" xfId="0" applyFont="1" applyAlignment="1">
      <alignment horizontal="left"/>
    </xf>
    <xf numFmtId="0" fontId="24" fillId="0" borderId="0" xfId="0" applyFont="1" applyAlignment="1">
      <alignment horizontal="left"/>
    </xf>
    <xf numFmtId="164" fontId="24" fillId="0" borderId="0" xfId="0" applyNumberFormat="1" applyFont="1" applyAlignment="1">
      <alignment horizontal="right"/>
    </xf>
    <xf numFmtId="0" fontId="27" fillId="0" borderId="24" xfId="0" applyFont="1" applyBorder="1" applyAlignment="1">
      <alignment horizontal="left"/>
    </xf>
    <xf numFmtId="167" fontId="27" fillId="0" borderId="0" xfId="0" applyNumberFormat="1" applyFont="1" applyAlignment="1">
      <alignment horizontal="right"/>
    </xf>
    <xf numFmtId="167" fontId="27" fillId="0" borderId="25" xfId="0" applyNumberFormat="1" applyFont="1" applyBorder="1" applyAlignment="1">
      <alignment horizontal="right"/>
    </xf>
    <xf numFmtId="164" fontId="27" fillId="0" borderId="0" xfId="0" applyNumberFormat="1" applyFont="1" applyAlignment="1">
      <alignment horizontal="right" vertical="center"/>
    </xf>
    <xf numFmtId="0" fontId="22" fillId="0" borderId="0" xfId="0" applyFont="1" applyAlignment="1">
      <alignment horizontal="left"/>
    </xf>
    <xf numFmtId="164" fontId="22" fillId="0" borderId="0" xfId="0" applyNumberFormat="1" applyFont="1" applyAlignment="1">
      <alignment horizontal="right"/>
    </xf>
    <xf numFmtId="0" fontId="0" fillId="0" borderId="36" xfId="0" applyFont="1" applyBorder="1" applyAlignment="1">
      <alignment horizontal="center" vertical="center"/>
    </xf>
    <xf numFmtId="49" fontId="0" fillId="0" borderId="36" xfId="0" applyNumberFormat="1"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NumberFormat="1" applyFont="1" applyBorder="1" applyAlignment="1">
      <alignment horizontal="right" vertical="center"/>
    </xf>
    <xf numFmtId="164" fontId="0" fillId="34" borderId="36" xfId="0" applyNumberFormat="1" applyFont="1" applyFill="1" applyBorder="1" applyAlignment="1">
      <alignment horizontal="right" vertical="center"/>
    </xf>
    <xf numFmtId="164" fontId="0" fillId="0" borderId="36" xfId="0" applyNumberFormat="1" applyFont="1" applyBorder="1" applyAlignment="1">
      <alignment horizontal="right" vertical="center"/>
    </xf>
    <xf numFmtId="0" fontId="11" fillId="34"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NumberFormat="1" applyFont="1" applyAlignment="1">
      <alignment horizontal="right" vertical="center"/>
    </xf>
    <xf numFmtId="167" fontId="11" fillId="0" borderId="25" xfId="0" applyNumberFormat="1" applyFont="1" applyBorder="1" applyAlignment="1">
      <alignment horizontal="right" vertical="center"/>
    </xf>
    <xf numFmtId="164" fontId="0" fillId="0" borderId="0" xfId="0" applyNumberFormat="1" applyFont="1" applyAlignment="1">
      <alignment horizontal="right"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top" wrapText="1"/>
    </xf>
    <xf numFmtId="0" fontId="31" fillId="0" borderId="13"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2" fillId="0" borderId="13" xfId="0" applyFont="1" applyBorder="1" applyAlignment="1">
      <alignment horizontal="left" vertical="center"/>
    </xf>
    <xf numFmtId="0" fontId="32" fillId="0" borderId="0" xfId="0" applyFont="1" applyAlignment="1">
      <alignment horizontal="left" vertical="center"/>
    </xf>
    <xf numFmtId="0" fontId="32" fillId="0" borderId="0" xfId="0" applyFont="1" applyAlignment="1">
      <alignment horizontal="left" vertical="center" wrapText="1"/>
    </xf>
    <xf numFmtId="168" fontId="32" fillId="0" borderId="0" xfId="0" applyNumberFormat="1" applyFont="1" applyAlignment="1">
      <alignment horizontal="righ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3" fillId="0" borderId="13" xfId="0" applyFont="1" applyBorder="1" applyAlignment="1">
      <alignment horizontal="left" vertical="center"/>
    </xf>
    <xf numFmtId="0" fontId="33" fillId="0" borderId="0" xfId="0" applyFont="1" applyAlignment="1">
      <alignment horizontal="left" vertical="center"/>
    </xf>
    <xf numFmtId="0" fontId="33" fillId="0" borderId="0" xfId="0" applyFont="1" applyAlignment="1">
      <alignment horizontal="left" vertical="center" wrapText="1"/>
    </xf>
    <xf numFmtId="168" fontId="33" fillId="0" borderId="0" xfId="0" applyNumberFormat="1" applyFont="1" applyAlignment="1">
      <alignment horizontal="righ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4" fillId="0" borderId="36" xfId="0" applyFont="1" applyBorder="1" applyAlignment="1">
      <alignment horizontal="center" vertical="center"/>
    </xf>
    <xf numFmtId="49" fontId="34" fillId="0" borderId="36" xfId="0" applyNumberFormat="1" applyFont="1" applyBorder="1" applyAlignment="1">
      <alignment horizontal="left" vertical="center" wrapText="1"/>
    </xf>
    <xf numFmtId="0" fontId="34" fillId="0" borderId="36" xfId="0" applyFont="1" applyBorder="1" applyAlignment="1">
      <alignment horizontal="left" vertical="center" wrapText="1"/>
    </xf>
    <xf numFmtId="0" fontId="34" fillId="0" borderId="36" xfId="0" applyFont="1" applyBorder="1" applyAlignment="1">
      <alignment horizontal="center" vertical="center" wrapText="1"/>
    </xf>
    <xf numFmtId="168" fontId="34" fillId="0" borderId="36" xfId="0" applyNumberFormat="1" applyFont="1" applyBorder="1" applyAlignment="1">
      <alignment horizontal="right" vertical="center"/>
    </xf>
    <xf numFmtId="164" fontId="34" fillId="34" borderId="36" xfId="0" applyNumberFormat="1" applyFont="1" applyFill="1" applyBorder="1" applyAlignment="1">
      <alignment horizontal="right" vertical="center"/>
    </xf>
    <xf numFmtId="164" fontId="34" fillId="0" borderId="36" xfId="0" applyNumberFormat="1" applyFont="1" applyBorder="1" applyAlignment="1">
      <alignment horizontal="right" vertical="center"/>
    </xf>
    <xf numFmtId="0" fontId="34" fillId="0" borderId="13" xfId="0" applyFont="1" applyBorder="1" applyAlignment="1">
      <alignment horizontal="left" vertical="center"/>
    </xf>
    <xf numFmtId="0" fontId="34" fillId="34" borderId="36" xfId="0" applyFont="1" applyFill="1" applyBorder="1" applyAlignment="1">
      <alignment horizontal="left" vertical="center" wrapText="1"/>
    </xf>
    <xf numFmtId="0" fontId="34" fillId="0" borderId="0" xfId="0" applyFont="1" applyAlignment="1">
      <alignment horizontal="center" vertical="center" wrapText="1"/>
    </xf>
    <xf numFmtId="168" fontId="0" fillId="34" borderId="36" xfId="0" applyNumberFormat="1" applyFont="1" applyFill="1" applyBorder="1" applyAlignment="1">
      <alignment horizontal="right" vertical="center"/>
    </xf>
    <xf numFmtId="0" fontId="34" fillId="0" borderId="32" xfId="0" applyFont="1" applyBorder="1" applyAlignment="1">
      <alignment horizontal="center" vertical="center" wrapText="1"/>
    </xf>
    <xf numFmtId="0" fontId="0" fillId="0" borderId="32" xfId="0" applyBorder="1" applyAlignment="1">
      <alignment horizontal="left" vertical="center"/>
    </xf>
    <xf numFmtId="167" fontId="11" fillId="0" borderId="32" xfId="0" applyNumberFormat="1" applyFont="1" applyBorder="1" applyAlignment="1">
      <alignment horizontal="right" vertical="center"/>
    </xf>
    <xf numFmtId="167" fontId="11" fillId="0" borderId="33" xfId="0" applyNumberFormat="1" applyFont="1" applyBorder="1" applyAlignment="1">
      <alignment horizontal="right" vertical="center"/>
    </xf>
    <xf numFmtId="0" fontId="0" fillId="0" borderId="31" xfId="0" applyBorder="1" applyAlignment="1">
      <alignment horizontal="left" vertical="center"/>
    </xf>
    <xf numFmtId="0" fontId="0" fillId="0" borderId="33" xfId="0" applyBorder="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top" wrapText="1"/>
    </xf>
    <xf numFmtId="49" fontId="7" fillId="34" borderId="0" xfId="0" applyNumberFormat="1" applyFont="1" applyFill="1" applyAlignment="1">
      <alignment horizontal="left" vertical="top"/>
    </xf>
    <xf numFmtId="0" fontId="7" fillId="0" borderId="0" xfId="0" applyFont="1" applyAlignment="1">
      <alignment horizontal="left" vertical="center" wrapText="1"/>
    </xf>
    <xf numFmtId="164" fontId="10" fillId="0" borderId="16" xfId="0" applyNumberFormat="1"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165" fontId="11" fillId="0" borderId="0" xfId="0" applyNumberFormat="1" applyFont="1" applyAlignment="1">
      <alignment horizontal="center" vertical="center"/>
    </xf>
    <xf numFmtId="164" fontId="8" fillId="0" borderId="0" xfId="0" applyNumberFormat="1" applyFont="1" applyAlignment="1">
      <alignment horizontal="right" vertical="center"/>
    </xf>
    <xf numFmtId="0" fontId="9" fillId="35" borderId="18" xfId="0" applyFont="1" applyFill="1" applyBorder="1" applyAlignment="1">
      <alignment horizontal="left" vertical="center"/>
    </xf>
    <xf numFmtId="0" fontId="0" fillId="35" borderId="18" xfId="0" applyFill="1" applyBorder="1" applyAlignment="1">
      <alignment horizontal="left" vertical="center"/>
    </xf>
    <xf numFmtId="164" fontId="9" fillId="35" borderId="18" xfId="0" applyNumberFormat="1" applyFont="1" applyFill="1" applyBorder="1" applyAlignment="1">
      <alignment horizontal="right" vertical="center"/>
    </xf>
    <xf numFmtId="0" fontId="0" fillId="35" borderId="26" xfId="0" applyFill="1" applyBorder="1" applyAlignment="1">
      <alignment horizontal="left" vertical="center"/>
    </xf>
    <xf numFmtId="0" fontId="9" fillId="0" borderId="0" xfId="0" applyFont="1" applyAlignment="1">
      <alignment horizontal="left" vertical="center" wrapText="1"/>
    </xf>
    <xf numFmtId="166" fontId="7" fillId="0" borderId="0" xfId="0" applyNumberFormat="1" applyFont="1" applyAlignment="1">
      <alignment horizontal="left" vertical="top"/>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0" fontId="7" fillId="35" borderId="17"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8" xfId="0" applyFont="1" applyFill="1" applyBorder="1" applyAlignment="1">
      <alignment horizontal="right" vertical="center"/>
    </xf>
    <xf numFmtId="164" fontId="18" fillId="0" borderId="0" xfId="0" applyNumberFormat="1"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22" fillId="0" borderId="0" xfId="0" applyNumberFormat="1"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left" vertical="center" wrapText="1"/>
    </xf>
    <xf numFmtId="164" fontId="14" fillId="0" borderId="0" xfId="0" applyNumberFormat="1" applyFont="1" applyAlignment="1">
      <alignment horizontal="right" vertical="center"/>
    </xf>
    <xf numFmtId="0" fontId="14" fillId="0" borderId="0" xfId="0" applyFont="1" applyAlignment="1">
      <alignment horizontal="left" vertical="center"/>
    </xf>
    <xf numFmtId="0" fontId="3" fillId="35" borderId="0" xfId="0" applyFont="1" applyFill="1" applyAlignment="1">
      <alignment horizontal="center" vertical="center"/>
    </xf>
    <xf numFmtId="0" fontId="6" fillId="0" borderId="0" xfId="0" applyFont="1" applyAlignment="1">
      <alignment horizontal="left" vertical="center" wrapText="1"/>
    </xf>
    <xf numFmtId="0" fontId="0" fillId="0" borderId="0" xfId="0" applyFont="1" applyAlignment="1">
      <alignment horizontal="left" vertical="center" wrapText="1"/>
    </xf>
    <xf numFmtId="0" fontId="60" fillId="33" borderId="0" xfId="36" applyFill="1" applyAlignment="1">
      <alignment horizontal="left" vertical="top"/>
    </xf>
    <xf numFmtId="0" fontId="75" fillId="0" borderId="0" xfId="36" applyFont="1" applyAlignment="1">
      <alignment horizontal="center" vertical="center"/>
    </xf>
    <xf numFmtId="0" fontId="2" fillId="33" borderId="0" xfId="0" applyFont="1" applyFill="1" applyAlignment="1">
      <alignment horizontal="left" vertical="center"/>
    </xf>
    <xf numFmtId="0" fontId="21" fillId="33" borderId="0" xfId="0" applyFont="1" applyFill="1" applyAlignment="1">
      <alignment horizontal="left" vertical="center"/>
    </xf>
    <xf numFmtId="0" fontId="76"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6" fillId="33" borderId="0" xfId="36" applyFont="1" applyFill="1" applyAlignment="1" applyProtection="1">
      <alignment horizontal="left" vertical="center"/>
      <protection/>
    </xf>
    <xf numFmtId="0" fontId="76"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1"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4"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1"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87D0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C894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6FE6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E608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67F7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87D0A.tmp" descr="C:\KROSplusData\System\Temp\rad87D0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C894E.tmp" descr="C:\KROSplusData\System\Temp\radC894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6FE6C.tmp" descr="C:\KROSplusData\System\Temp\rad6FE6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E608A.tmp" descr="C:\KROSplusData\System\Temp\radE608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67F70.tmp" descr="C:\KROSplusData\System\Temp\rad67F70.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58"/>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16" t="s">
        <v>0</v>
      </c>
      <c r="B1" s="217"/>
      <c r="C1" s="217"/>
      <c r="D1" s="218" t="s">
        <v>1</v>
      </c>
      <c r="E1" s="217"/>
      <c r="F1" s="217"/>
      <c r="G1" s="217"/>
      <c r="H1" s="217"/>
      <c r="I1" s="217"/>
      <c r="J1" s="217"/>
      <c r="K1" s="219" t="s">
        <v>932</v>
      </c>
      <c r="L1" s="219"/>
      <c r="M1" s="219"/>
      <c r="N1" s="219"/>
      <c r="O1" s="219"/>
      <c r="P1" s="219"/>
      <c r="Q1" s="219"/>
      <c r="R1" s="219"/>
      <c r="S1" s="219"/>
      <c r="T1" s="217"/>
      <c r="U1" s="217"/>
      <c r="V1" s="217"/>
      <c r="W1" s="219" t="s">
        <v>933</v>
      </c>
      <c r="X1" s="219"/>
      <c r="Y1" s="219"/>
      <c r="Z1" s="219"/>
      <c r="AA1" s="219"/>
      <c r="AB1" s="219"/>
      <c r="AC1" s="219"/>
      <c r="AD1" s="219"/>
      <c r="AE1" s="219"/>
      <c r="AF1" s="219"/>
      <c r="AG1" s="219"/>
      <c r="AH1" s="219"/>
      <c r="AI1" s="211"/>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08" t="s">
        <v>6</v>
      </c>
      <c r="AS2" s="175"/>
      <c r="AT2" s="175"/>
      <c r="AU2" s="175"/>
      <c r="AV2" s="175"/>
      <c r="AW2" s="175"/>
      <c r="AX2" s="175"/>
      <c r="AY2" s="175"/>
      <c r="AZ2" s="175"/>
      <c r="BA2" s="175"/>
      <c r="BB2" s="175"/>
      <c r="BC2" s="175"/>
      <c r="BD2" s="175"/>
      <c r="BE2" s="175"/>
      <c r="BS2" s="6" t="s">
        <v>7</v>
      </c>
      <c r="BT2" s="6" t="s">
        <v>8</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7</v>
      </c>
      <c r="BT3" s="6" t="s">
        <v>9</v>
      </c>
    </row>
    <row r="4" spans="2:71" s="2" customFormat="1" ht="37.5" customHeight="1">
      <c r="B4" s="10"/>
      <c r="D4" s="11" t="s">
        <v>10</v>
      </c>
      <c r="AQ4" s="12"/>
      <c r="AS4" s="13" t="s">
        <v>11</v>
      </c>
      <c r="BE4" s="14" t="s">
        <v>12</v>
      </c>
      <c r="BS4" s="6" t="s">
        <v>13</v>
      </c>
    </row>
    <row r="5" spans="2:71" s="2" customFormat="1" ht="15" customHeight="1">
      <c r="B5" s="10"/>
      <c r="D5" s="15" t="s">
        <v>14</v>
      </c>
      <c r="K5" s="178" t="s">
        <v>15</v>
      </c>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Q5" s="12"/>
      <c r="BE5" s="174" t="s">
        <v>16</v>
      </c>
      <c r="BS5" s="6" t="s">
        <v>7</v>
      </c>
    </row>
    <row r="6" spans="2:71" s="2" customFormat="1" ht="37.5" customHeight="1">
      <c r="B6" s="10"/>
      <c r="D6" s="17" t="s">
        <v>17</v>
      </c>
      <c r="K6" s="179" t="s">
        <v>18</v>
      </c>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Q6" s="12"/>
      <c r="BE6" s="175"/>
      <c r="BS6" s="6" t="s">
        <v>19</v>
      </c>
    </row>
    <row r="7" spans="2:71" s="2" customFormat="1" ht="15" customHeight="1">
      <c r="B7" s="10"/>
      <c r="D7" s="18" t="s">
        <v>20</v>
      </c>
      <c r="K7" s="16" t="s">
        <v>21</v>
      </c>
      <c r="AK7" s="18" t="s">
        <v>22</v>
      </c>
      <c r="AN7" s="16"/>
      <c r="AQ7" s="12"/>
      <c r="BE7" s="175"/>
      <c r="BS7" s="6" t="s">
        <v>23</v>
      </c>
    </row>
    <row r="8" spans="2:71" s="2" customFormat="1" ht="15" customHeight="1">
      <c r="B8" s="10"/>
      <c r="D8" s="18" t="s">
        <v>24</v>
      </c>
      <c r="K8" s="16" t="s">
        <v>25</v>
      </c>
      <c r="AK8" s="18" t="s">
        <v>26</v>
      </c>
      <c r="AN8" s="19" t="s">
        <v>27</v>
      </c>
      <c r="AQ8" s="12"/>
      <c r="BE8" s="175"/>
      <c r="BS8" s="6" t="s">
        <v>28</v>
      </c>
    </row>
    <row r="9" spans="2:71" s="2" customFormat="1" ht="15" customHeight="1">
      <c r="B9" s="10"/>
      <c r="AQ9" s="12"/>
      <c r="BE9" s="175"/>
      <c r="BS9" s="6" t="s">
        <v>29</v>
      </c>
    </row>
    <row r="10" spans="2:71" s="2" customFormat="1" ht="15" customHeight="1">
      <c r="B10" s="10"/>
      <c r="D10" s="18" t="s">
        <v>30</v>
      </c>
      <c r="AK10" s="18" t="s">
        <v>31</v>
      </c>
      <c r="AN10" s="16" t="s">
        <v>32</v>
      </c>
      <c r="AQ10" s="12"/>
      <c r="BE10" s="175"/>
      <c r="BS10" s="6" t="s">
        <v>19</v>
      </c>
    </row>
    <row r="11" spans="2:71" s="2" customFormat="1" ht="19.5" customHeight="1">
      <c r="B11" s="10"/>
      <c r="E11" s="16" t="s">
        <v>33</v>
      </c>
      <c r="AK11" s="18" t="s">
        <v>34</v>
      </c>
      <c r="AN11" s="16"/>
      <c r="AQ11" s="12"/>
      <c r="BE11" s="175"/>
      <c r="BS11" s="6" t="s">
        <v>19</v>
      </c>
    </row>
    <row r="12" spans="2:71" s="2" customFormat="1" ht="7.5" customHeight="1">
      <c r="B12" s="10"/>
      <c r="AQ12" s="12"/>
      <c r="BE12" s="175"/>
      <c r="BS12" s="6" t="s">
        <v>19</v>
      </c>
    </row>
    <row r="13" spans="2:71" s="2" customFormat="1" ht="15" customHeight="1">
      <c r="B13" s="10"/>
      <c r="D13" s="18" t="s">
        <v>35</v>
      </c>
      <c r="AK13" s="18" t="s">
        <v>31</v>
      </c>
      <c r="AN13" s="20" t="s">
        <v>36</v>
      </c>
      <c r="AQ13" s="12"/>
      <c r="BE13" s="175"/>
      <c r="BS13" s="6" t="s">
        <v>19</v>
      </c>
    </row>
    <row r="14" spans="2:71" s="2" customFormat="1" ht="15.75" customHeight="1">
      <c r="B14" s="10"/>
      <c r="E14" s="180" t="s">
        <v>36</v>
      </c>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8" t="s">
        <v>34</v>
      </c>
      <c r="AN14" s="20" t="s">
        <v>36</v>
      </c>
      <c r="AQ14" s="12"/>
      <c r="BE14" s="175"/>
      <c r="BS14" s="6" t="s">
        <v>19</v>
      </c>
    </row>
    <row r="15" spans="2:71" s="2" customFormat="1" ht="7.5" customHeight="1">
      <c r="B15" s="10"/>
      <c r="AQ15" s="12"/>
      <c r="BE15" s="175"/>
      <c r="BS15" s="6" t="s">
        <v>4</v>
      </c>
    </row>
    <row r="16" spans="2:71" s="2" customFormat="1" ht="15" customHeight="1">
      <c r="B16" s="10"/>
      <c r="D16" s="18" t="s">
        <v>37</v>
      </c>
      <c r="AK16" s="18" t="s">
        <v>31</v>
      </c>
      <c r="AN16" s="16" t="s">
        <v>38</v>
      </c>
      <c r="AQ16" s="12"/>
      <c r="BE16" s="175"/>
      <c r="BS16" s="6" t="s">
        <v>4</v>
      </c>
    </row>
    <row r="17" spans="2:71" s="2" customFormat="1" ht="19.5" customHeight="1">
      <c r="B17" s="10"/>
      <c r="E17" s="16" t="s">
        <v>39</v>
      </c>
      <c r="AK17" s="18" t="s">
        <v>34</v>
      </c>
      <c r="AN17" s="16"/>
      <c r="AQ17" s="12"/>
      <c r="BE17" s="175"/>
      <c r="BS17" s="6" t="s">
        <v>40</v>
      </c>
    </row>
    <row r="18" spans="2:71" s="2" customFormat="1" ht="7.5" customHeight="1">
      <c r="B18" s="10"/>
      <c r="AQ18" s="12"/>
      <c r="BE18" s="175"/>
      <c r="BS18" s="6" t="s">
        <v>7</v>
      </c>
    </row>
    <row r="19" spans="2:71" s="2" customFormat="1" ht="15" customHeight="1">
      <c r="B19" s="10"/>
      <c r="D19" s="18" t="s">
        <v>41</v>
      </c>
      <c r="AQ19" s="12"/>
      <c r="BE19" s="175"/>
      <c r="BS19" s="6" t="s">
        <v>7</v>
      </c>
    </row>
    <row r="20" spans="2:71" s="2" customFormat="1" ht="57" customHeight="1">
      <c r="B20" s="10"/>
      <c r="E20" s="181" t="s">
        <v>42</v>
      </c>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Q20" s="12"/>
      <c r="BE20" s="175"/>
      <c r="BS20" s="6" t="s">
        <v>4</v>
      </c>
    </row>
    <row r="21" spans="2:57" s="2" customFormat="1" ht="7.5" customHeight="1">
      <c r="B21" s="10"/>
      <c r="AQ21" s="12"/>
      <c r="BE21" s="175"/>
    </row>
    <row r="22" spans="2:57" s="2" customFormat="1" ht="7.5" customHeight="1">
      <c r="B22" s="1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Q22" s="12"/>
      <c r="BE22" s="175"/>
    </row>
    <row r="23" spans="2:57" s="6" customFormat="1" ht="27" customHeight="1">
      <c r="B23" s="22"/>
      <c r="D23" s="23" t="s">
        <v>43</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82">
        <f>ROUND($AG$51,2)</f>
        <v>0</v>
      </c>
      <c r="AL23" s="183"/>
      <c r="AM23" s="183"/>
      <c r="AN23" s="183"/>
      <c r="AO23" s="183"/>
      <c r="AQ23" s="25"/>
      <c r="BE23" s="176"/>
    </row>
    <row r="24" spans="2:57" s="6" customFormat="1" ht="7.5" customHeight="1">
      <c r="B24" s="22"/>
      <c r="AQ24" s="25"/>
      <c r="BE24" s="176"/>
    </row>
    <row r="25" spans="2:57" s="6" customFormat="1" ht="14.25" customHeight="1">
      <c r="B25" s="22"/>
      <c r="L25" s="184" t="s">
        <v>44</v>
      </c>
      <c r="M25" s="176"/>
      <c r="N25" s="176"/>
      <c r="O25" s="176"/>
      <c r="W25" s="184" t="s">
        <v>45</v>
      </c>
      <c r="X25" s="176"/>
      <c r="Y25" s="176"/>
      <c r="Z25" s="176"/>
      <c r="AA25" s="176"/>
      <c r="AB25" s="176"/>
      <c r="AC25" s="176"/>
      <c r="AD25" s="176"/>
      <c r="AE25" s="176"/>
      <c r="AK25" s="184" t="s">
        <v>46</v>
      </c>
      <c r="AL25" s="176"/>
      <c r="AM25" s="176"/>
      <c r="AN25" s="176"/>
      <c r="AO25" s="176"/>
      <c r="AQ25" s="25"/>
      <c r="BE25" s="176"/>
    </row>
    <row r="26" spans="2:57" s="6" customFormat="1" ht="15" customHeight="1">
      <c r="B26" s="27"/>
      <c r="D26" s="28" t="s">
        <v>47</v>
      </c>
      <c r="F26" s="28" t="s">
        <v>48</v>
      </c>
      <c r="L26" s="185">
        <v>0.21</v>
      </c>
      <c r="M26" s="177"/>
      <c r="N26" s="177"/>
      <c r="O26" s="177"/>
      <c r="W26" s="186">
        <f>ROUND($AZ$51,2)</f>
        <v>0</v>
      </c>
      <c r="X26" s="177"/>
      <c r="Y26" s="177"/>
      <c r="Z26" s="177"/>
      <c r="AA26" s="177"/>
      <c r="AB26" s="177"/>
      <c r="AC26" s="177"/>
      <c r="AD26" s="177"/>
      <c r="AE26" s="177"/>
      <c r="AK26" s="186">
        <f>ROUND($AV$51,2)</f>
        <v>0</v>
      </c>
      <c r="AL26" s="177"/>
      <c r="AM26" s="177"/>
      <c r="AN26" s="177"/>
      <c r="AO26" s="177"/>
      <c r="AQ26" s="29"/>
      <c r="BE26" s="177"/>
    </row>
    <row r="27" spans="2:57" s="6" customFormat="1" ht="15" customHeight="1">
      <c r="B27" s="27"/>
      <c r="F27" s="28" t="s">
        <v>49</v>
      </c>
      <c r="L27" s="185">
        <v>0.15</v>
      </c>
      <c r="M27" s="177"/>
      <c r="N27" s="177"/>
      <c r="O27" s="177"/>
      <c r="W27" s="186">
        <f>ROUND($BA$51,2)</f>
        <v>0</v>
      </c>
      <c r="X27" s="177"/>
      <c r="Y27" s="177"/>
      <c r="Z27" s="177"/>
      <c r="AA27" s="177"/>
      <c r="AB27" s="177"/>
      <c r="AC27" s="177"/>
      <c r="AD27" s="177"/>
      <c r="AE27" s="177"/>
      <c r="AK27" s="186">
        <f>ROUND($AW$51,2)</f>
        <v>0</v>
      </c>
      <c r="AL27" s="177"/>
      <c r="AM27" s="177"/>
      <c r="AN27" s="177"/>
      <c r="AO27" s="177"/>
      <c r="AQ27" s="29"/>
      <c r="BE27" s="177"/>
    </row>
    <row r="28" spans="2:57" s="6" customFormat="1" ht="15" customHeight="1" hidden="1">
      <c r="B28" s="27"/>
      <c r="F28" s="28" t="s">
        <v>50</v>
      </c>
      <c r="L28" s="185">
        <v>0.21</v>
      </c>
      <c r="M28" s="177"/>
      <c r="N28" s="177"/>
      <c r="O28" s="177"/>
      <c r="W28" s="186">
        <f>ROUND($BB$51,2)</f>
        <v>0</v>
      </c>
      <c r="X28" s="177"/>
      <c r="Y28" s="177"/>
      <c r="Z28" s="177"/>
      <c r="AA28" s="177"/>
      <c r="AB28" s="177"/>
      <c r="AC28" s="177"/>
      <c r="AD28" s="177"/>
      <c r="AE28" s="177"/>
      <c r="AK28" s="186">
        <v>0</v>
      </c>
      <c r="AL28" s="177"/>
      <c r="AM28" s="177"/>
      <c r="AN28" s="177"/>
      <c r="AO28" s="177"/>
      <c r="AQ28" s="29"/>
      <c r="BE28" s="177"/>
    </row>
    <row r="29" spans="2:57" s="6" customFormat="1" ht="15" customHeight="1" hidden="1">
      <c r="B29" s="27"/>
      <c r="F29" s="28" t="s">
        <v>51</v>
      </c>
      <c r="L29" s="185">
        <v>0.15</v>
      </c>
      <c r="M29" s="177"/>
      <c r="N29" s="177"/>
      <c r="O29" s="177"/>
      <c r="W29" s="186">
        <f>ROUND($BC$51,2)</f>
        <v>0</v>
      </c>
      <c r="X29" s="177"/>
      <c r="Y29" s="177"/>
      <c r="Z29" s="177"/>
      <c r="AA29" s="177"/>
      <c r="AB29" s="177"/>
      <c r="AC29" s="177"/>
      <c r="AD29" s="177"/>
      <c r="AE29" s="177"/>
      <c r="AK29" s="186">
        <v>0</v>
      </c>
      <c r="AL29" s="177"/>
      <c r="AM29" s="177"/>
      <c r="AN29" s="177"/>
      <c r="AO29" s="177"/>
      <c r="AQ29" s="29"/>
      <c r="BE29" s="177"/>
    </row>
    <row r="30" spans="2:57" s="6" customFormat="1" ht="15" customHeight="1" hidden="1">
      <c r="B30" s="27"/>
      <c r="F30" s="28" t="s">
        <v>52</v>
      </c>
      <c r="L30" s="185">
        <v>0</v>
      </c>
      <c r="M30" s="177"/>
      <c r="N30" s="177"/>
      <c r="O30" s="177"/>
      <c r="W30" s="186">
        <f>ROUND($BD$51,2)</f>
        <v>0</v>
      </c>
      <c r="X30" s="177"/>
      <c r="Y30" s="177"/>
      <c r="Z30" s="177"/>
      <c r="AA30" s="177"/>
      <c r="AB30" s="177"/>
      <c r="AC30" s="177"/>
      <c r="AD30" s="177"/>
      <c r="AE30" s="177"/>
      <c r="AK30" s="186">
        <v>0</v>
      </c>
      <c r="AL30" s="177"/>
      <c r="AM30" s="177"/>
      <c r="AN30" s="177"/>
      <c r="AO30" s="177"/>
      <c r="AQ30" s="29"/>
      <c r="BE30" s="177"/>
    </row>
    <row r="31" spans="2:57" s="6" customFormat="1" ht="7.5" customHeight="1">
      <c r="B31" s="22"/>
      <c r="AQ31" s="25"/>
      <c r="BE31" s="176"/>
    </row>
    <row r="32" spans="2:57" s="6" customFormat="1" ht="27" customHeight="1">
      <c r="B32" s="22"/>
      <c r="C32" s="30"/>
      <c r="D32" s="31" t="s">
        <v>53</v>
      </c>
      <c r="E32" s="32"/>
      <c r="F32" s="32"/>
      <c r="G32" s="32"/>
      <c r="H32" s="32"/>
      <c r="I32" s="32"/>
      <c r="J32" s="32"/>
      <c r="K32" s="32"/>
      <c r="L32" s="32"/>
      <c r="M32" s="32"/>
      <c r="N32" s="32"/>
      <c r="O32" s="32"/>
      <c r="P32" s="32"/>
      <c r="Q32" s="32"/>
      <c r="R32" s="32"/>
      <c r="S32" s="32"/>
      <c r="T32" s="33" t="s">
        <v>54</v>
      </c>
      <c r="U32" s="32"/>
      <c r="V32" s="32"/>
      <c r="W32" s="32"/>
      <c r="X32" s="187" t="s">
        <v>55</v>
      </c>
      <c r="Y32" s="188"/>
      <c r="Z32" s="188"/>
      <c r="AA32" s="188"/>
      <c r="AB32" s="188"/>
      <c r="AC32" s="32"/>
      <c r="AD32" s="32"/>
      <c r="AE32" s="32"/>
      <c r="AF32" s="32"/>
      <c r="AG32" s="32"/>
      <c r="AH32" s="32"/>
      <c r="AI32" s="32"/>
      <c r="AJ32" s="32"/>
      <c r="AK32" s="189">
        <f>ROUND(SUM($AK$23:$AK$30),2)</f>
        <v>0</v>
      </c>
      <c r="AL32" s="188"/>
      <c r="AM32" s="188"/>
      <c r="AN32" s="188"/>
      <c r="AO32" s="190"/>
      <c r="AP32" s="30"/>
      <c r="AQ32" s="35"/>
      <c r="BE32" s="176"/>
    </row>
    <row r="33" spans="2:43" s="6" customFormat="1" ht="7.5" customHeight="1">
      <c r="B33" s="22"/>
      <c r="AQ33" s="25"/>
    </row>
    <row r="34" spans="2:43" s="6" customFormat="1" ht="7.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8"/>
    </row>
    <row r="38" spans="2:44" s="6" customFormat="1" ht="7.5"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22"/>
    </row>
    <row r="39" spans="2:44" s="6" customFormat="1" ht="37.5" customHeight="1">
      <c r="B39" s="22"/>
      <c r="C39" s="11" t="s">
        <v>56</v>
      </c>
      <c r="AR39" s="22"/>
    </row>
    <row r="40" spans="2:44" s="6" customFormat="1" ht="7.5" customHeight="1">
      <c r="B40" s="22"/>
      <c r="AR40" s="22"/>
    </row>
    <row r="41" spans="2:44" s="16" customFormat="1" ht="15" customHeight="1">
      <c r="B41" s="41"/>
      <c r="C41" s="18" t="s">
        <v>14</v>
      </c>
      <c r="L41" s="16" t="str">
        <f>$K$5</f>
        <v>2014088</v>
      </c>
      <c r="AR41" s="41"/>
    </row>
    <row r="42" spans="2:44" s="42" customFormat="1" ht="37.5" customHeight="1">
      <c r="B42" s="43"/>
      <c r="C42" s="42" t="s">
        <v>17</v>
      </c>
      <c r="L42" s="191" t="str">
        <f>$K$6</f>
        <v>Archiv dokumentů FZÚ</v>
      </c>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R42" s="43"/>
    </row>
    <row r="43" spans="2:44" s="6" customFormat="1" ht="7.5" customHeight="1">
      <c r="B43" s="22"/>
      <c r="AR43" s="22"/>
    </row>
    <row r="44" spans="2:44" s="6" customFormat="1" ht="15.75" customHeight="1">
      <c r="B44" s="22"/>
      <c r="C44" s="18" t="s">
        <v>24</v>
      </c>
      <c r="L44" s="44" t="str">
        <f>IF($K$8="","",$K$8)</f>
        <v>Na Slovance 1999/2, Praha 8 - Libeň</v>
      </c>
      <c r="AI44" s="18" t="s">
        <v>26</v>
      </c>
      <c r="AM44" s="192" t="str">
        <f>IF($AN$8="","",$AN$8)</f>
        <v>19.10.2014</v>
      </c>
      <c r="AN44" s="176"/>
      <c r="AR44" s="22"/>
    </row>
    <row r="45" spans="2:44" s="6" customFormat="1" ht="7.5" customHeight="1">
      <c r="B45" s="22"/>
      <c r="AR45" s="22"/>
    </row>
    <row r="46" spans="2:56" s="6" customFormat="1" ht="18.75" customHeight="1">
      <c r="B46" s="22"/>
      <c r="C46" s="18" t="s">
        <v>30</v>
      </c>
      <c r="L46" s="16" t="str">
        <f>IF($E$11="","",$E$11)</f>
        <v>Fyzikální ústav AV ČR</v>
      </c>
      <c r="AI46" s="18" t="s">
        <v>37</v>
      </c>
      <c r="AM46" s="178" t="str">
        <f>IF($E$17="","",$E$17)</f>
        <v>FATY - dokumentace staveb</v>
      </c>
      <c r="AN46" s="176"/>
      <c r="AO46" s="176"/>
      <c r="AP46" s="176"/>
      <c r="AR46" s="22"/>
      <c r="AS46" s="193" t="s">
        <v>57</v>
      </c>
      <c r="AT46" s="194"/>
      <c r="AU46" s="46"/>
      <c r="AV46" s="46"/>
      <c r="AW46" s="46"/>
      <c r="AX46" s="46"/>
      <c r="AY46" s="46"/>
      <c r="AZ46" s="46"/>
      <c r="BA46" s="46"/>
      <c r="BB46" s="46"/>
      <c r="BC46" s="46"/>
      <c r="BD46" s="47"/>
    </row>
    <row r="47" spans="2:56" s="6" customFormat="1" ht="15.75" customHeight="1">
      <c r="B47" s="22"/>
      <c r="C47" s="18" t="s">
        <v>35</v>
      </c>
      <c r="L47" s="16">
        <f>IF($E$14="Vyplň údaj","",$E$14)</f>
      </c>
      <c r="AR47" s="22"/>
      <c r="AS47" s="195"/>
      <c r="AT47" s="176"/>
      <c r="BD47" s="49"/>
    </row>
    <row r="48" spans="2:56" s="6" customFormat="1" ht="12" customHeight="1">
      <c r="B48" s="22"/>
      <c r="AR48" s="22"/>
      <c r="AS48" s="195"/>
      <c r="AT48" s="176"/>
      <c r="BD48" s="49"/>
    </row>
    <row r="49" spans="2:57" s="6" customFormat="1" ht="30" customHeight="1">
      <c r="B49" s="22"/>
      <c r="C49" s="196" t="s">
        <v>58</v>
      </c>
      <c r="D49" s="188"/>
      <c r="E49" s="188"/>
      <c r="F49" s="188"/>
      <c r="G49" s="188"/>
      <c r="H49" s="32"/>
      <c r="I49" s="197" t="s">
        <v>59</v>
      </c>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98" t="s">
        <v>60</v>
      </c>
      <c r="AH49" s="188"/>
      <c r="AI49" s="188"/>
      <c r="AJ49" s="188"/>
      <c r="AK49" s="188"/>
      <c r="AL49" s="188"/>
      <c r="AM49" s="188"/>
      <c r="AN49" s="197" t="s">
        <v>61</v>
      </c>
      <c r="AO49" s="188"/>
      <c r="AP49" s="188"/>
      <c r="AQ49" s="50" t="s">
        <v>62</v>
      </c>
      <c r="AR49" s="22"/>
      <c r="AS49" s="51" t="s">
        <v>63</v>
      </c>
      <c r="AT49" s="52" t="s">
        <v>64</v>
      </c>
      <c r="AU49" s="52" t="s">
        <v>65</v>
      </c>
      <c r="AV49" s="52" t="s">
        <v>66</v>
      </c>
      <c r="AW49" s="52" t="s">
        <v>67</v>
      </c>
      <c r="AX49" s="52" t="s">
        <v>68</v>
      </c>
      <c r="AY49" s="52" t="s">
        <v>69</v>
      </c>
      <c r="AZ49" s="52" t="s">
        <v>70</v>
      </c>
      <c r="BA49" s="52" t="s">
        <v>71</v>
      </c>
      <c r="BB49" s="52" t="s">
        <v>72</v>
      </c>
      <c r="BC49" s="52" t="s">
        <v>73</v>
      </c>
      <c r="BD49" s="53" t="s">
        <v>74</v>
      </c>
      <c r="BE49" s="54"/>
    </row>
    <row r="50" spans="2:56" s="6" customFormat="1" ht="12" customHeight="1">
      <c r="B50" s="22"/>
      <c r="AR50" s="22"/>
      <c r="AS50" s="55"/>
      <c r="AT50" s="46"/>
      <c r="AU50" s="46"/>
      <c r="AV50" s="46"/>
      <c r="AW50" s="46"/>
      <c r="AX50" s="46"/>
      <c r="AY50" s="46"/>
      <c r="AZ50" s="46"/>
      <c r="BA50" s="46"/>
      <c r="BB50" s="46"/>
      <c r="BC50" s="46"/>
      <c r="BD50" s="47"/>
    </row>
    <row r="51" spans="2:90" s="42" customFormat="1" ht="33" customHeight="1">
      <c r="B51" s="43"/>
      <c r="C51" s="56" t="s">
        <v>75</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206">
        <f>ROUND($AG$52+$AG$56,2)</f>
        <v>0</v>
      </c>
      <c r="AH51" s="207"/>
      <c r="AI51" s="207"/>
      <c r="AJ51" s="207"/>
      <c r="AK51" s="207"/>
      <c r="AL51" s="207"/>
      <c r="AM51" s="207"/>
      <c r="AN51" s="206">
        <f>ROUND(SUM($AG$51,$AT$51),2)</f>
        <v>0</v>
      </c>
      <c r="AO51" s="207"/>
      <c r="AP51" s="207"/>
      <c r="AQ51" s="58"/>
      <c r="AR51" s="43"/>
      <c r="AS51" s="59">
        <f>ROUND($AS$52+$AS$56,2)</f>
        <v>0</v>
      </c>
      <c r="AT51" s="60">
        <f>ROUND(SUM($AV$51:$AW$51),2)</f>
        <v>0</v>
      </c>
      <c r="AU51" s="61">
        <f>ROUND($AU$52+$AU$56,5)</f>
        <v>0</v>
      </c>
      <c r="AV51" s="60">
        <f>ROUND($AZ$51*$L$26,2)</f>
        <v>0</v>
      </c>
      <c r="AW51" s="60">
        <f>ROUND($BA$51*$L$27,2)</f>
        <v>0</v>
      </c>
      <c r="AX51" s="60">
        <f>ROUND($BB$51*$L$26,2)</f>
        <v>0</v>
      </c>
      <c r="AY51" s="60">
        <f>ROUND($BC$51*$L$27,2)</f>
        <v>0</v>
      </c>
      <c r="AZ51" s="60">
        <f>ROUND($AZ$52+$AZ$56,2)</f>
        <v>0</v>
      </c>
      <c r="BA51" s="60">
        <f>ROUND($BA$52+$BA$56,2)</f>
        <v>0</v>
      </c>
      <c r="BB51" s="60">
        <f>ROUND($BB$52+$BB$56,2)</f>
        <v>0</v>
      </c>
      <c r="BC51" s="60">
        <f>ROUND($BC$52+$BC$56,2)</f>
        <v>0</v>
      </c>
      <c r="BD51" s="62">
        <f>ROUND($BD$52+$BD$56,2)</f>
        <v>0</v>
      </c>
      <c r="BS51" s="42" t="s">
        <v>76</v>
      </c>
      <c r="BT51" s="42" t="s">
        <v>77</v>
      </c>
      <c r="BU51" s="63" t="s">
        <v>78</v>
      </c>
      <c r="BV51" s="42" t="s">
        <v>79</v>
      </c>
      <c r="BW51" s="42" t="s">
        <v>5</v>
      </c>
      <c r="BX51" s="42" t="s">
        <v>80</v>
      </c>
      <c r="CL51" s="42" t="s">
        <v>21</v>
      </c>
    </row>
    <row r="52" spans="2:91" s="64" customFormat="1" ht="28.5" customHeight="1">
      <c r="B52" s="65"/>
      <c r="C52" s="66"/>
      <c r="D52" s="201" t="s">
        <v>81</v>
      </c>
      <c r="E52" s="202"/>
      <c r="F52" s="202"/>
      <c r="G52" s="202"/>
      <c r="H52" s="202"/>
      <c r="I52" s="66"/>
      <c r="J52" s="201" t="s">
        <v>82</v>
      </c>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199">
        <f>ROUND(SUM($AG$53:$AG$55),2)</f>
        <v>0</v>
      </c>
      <c r="AH52" s="200"/>
      <c r="AI52" s="200"/>
      <c r="AJ52" s="200"/>
      <c r="AK52" s="200"/>
      <c r="AL52" s="200"/>
      <c r="AM52" s="200"/>
      <c r="AN52" s="199">
        <f>ROUND(SUM($AG$52,$AT$52),2)</f>
        <v>0</v>
      </c>
      <c r="AO52" s="200"/>
      <c r="AP52" s="200"/>
      <c r="AQ52" s="67" t="s">
        <v>83</v>
      </c>
      <c r="AR52" s="65"/>
      <c r="AS52" s="68">
        <f>ROUND(SUM($AS$53:$AS$55),2)</f>
        <v>0</v>
      </c>
      <c r="AT52" s="69">
        <f>ROUND(SUM($AV$52:$AW$52),2)</f>
        <v>0</v>
      </c>
      <c r="AU52" s="70">
        <f>ROUND(SUM($AU$53:$AU$55),5)</f>
        <v>0</v>
      </c>
      <c r="AV52" s="69">
        <f>ROUND($AZ$52*$L$26,2)</f>
        <v>0</v>
      </c>
      <c r="AW52" s="69">
        <f>ROUND($BA$52*$L$27,2)</f>
        <v>0</v>
      </c>
      <c r="AX52" s="69">
        <f>ROUND($BB$52*$L$26,2)</f>
        <v>0</v>
      </c>
      <c r="AY52" s="69">
        <f>ROUND($BC$52*$L$27,2)</f>
        <v>0</v>
      </c>
      <c r="AZ52" s="69">
        <f>ROUND(SUM($AZ$53:$AZ$55),2)</f>
        <v>0</v>
      </c>
      <c r="BA52" s="69">
        <f>ROUND(SUM($BA$53:$BA$55),2)</f>
        <v>0</v>
      </c>
      <c r="BB52" s="69">
        <f>ROUND(SUM($BB$53:$BB$55),2)</f>
        <v>0</v>
      </c>
      <c r="BC52" s="69">
        <f>ROUND(SUM($BC$53:$BC$55),2)</f>
        <v>0</v>
      </c>
      <c r="BD52" s="71">
        <f>ROUND(SUM($BD$53:$BD$55),2)</f>
        <v>0</v>
      </c>
      <c r="BS52" s="64" t="s">
        <v>76</v>
      </c>
      <c r="BT52" s="64" t="s">
        <v>23</v>
      </c>
      <c r="BU52" s="64" t="s">
        <v>78</v>
      </c>
      <c r="BV52" s="64" t="s">
        <v>79</v>
      </c>
      <c r="BW52" s="64" t="s">
        <v>84</v>
      </c>
      <c r="BX52" s="64" t="s">
        <v>5</v>
      </c>
      <c r="CL52" s="64" t="s">
        <v>21</v>
      </c>
      <c r="CM52" s="64" t="s">
        <v>85</v>
      </c>
    </row>
    <row r="53" spans="1:90" s="72" customFormat="1" ht="23.25" customHeight="1">
      <c r="A53" s="212" t="s">
        <v>934</v>
      </c>
      <c r="B53" s="73"/>
      <c r="C53" s="74"/>
      <c r="D53" s="74"/>
      <c r="E53" s="205" t="s">
        <v>86</v>
      </c>
      <c r="F53" s="204"/>
      <c r="G53" s="204"/>
      <c r="H53" s="204"/>
      <c r="I53" s="204"/>
      <c r="J53" s="74"/>
      <c r="K53" s="205" t="s">
        <v>87</v>
      </c>
      <c r="L53" s="204"/>
      <c r="M53" s="204"/>
      <c r="N53" s="204"/>
      <c r="O53" s="204"/>
      <c r="P53" s="204"/>
      <c r="Q53" s="204"/>
      <c r="R53" s="204"/>
      <c r="S53" s="204"/>
      <c r="T53" s="204"/>
      <c r="U53" s="204"/>
      <c r="V53" s="204"/>
      <c r="W53" s="204"/>
      <c r="X53" s="204"/>
      <c r="Y53" s="204"/>
      <c r="Z53" s="204"/>
      <c r="AA53" s="204"/>
      <c r="AB53" s="204"/>
      <c r="AC53" s="204"/>
      <c r="AD53" s="204"/>
      <c r="AE53" s="204"/>
      <c r="AF53" s="204"/>
      <c r="AG53" s="203">
        <f>'D.1.1 - Architektonicko s...'!$J$29</f>
        <v>0</v>
      </c>
      <c r="AH53" s="204"/>
      <c r="AI53" s="204"/>
      <c r="AJ53" s="204"/>
      <c r="AK53" s="204"/>
      <c r="AL53" s="204"/>
      <c r="AM53" s="204"/>
      <c r="AN53" s="203">
        <f>ROUND(SUM($AG$53,$AT$53),2)</f>
        <v>0</v>
      </c>
      <c r="AO53" s="204"/>
      <c r="AP53" s="204"/>
      <c r="AQ53" s="75" t="s">
        <v>88</v>
      </c>
      <c r="AR53" s="73"/>
      <c r="AS53" s="76">
        <v>0</v>
      </c>
      <c r="AT53" s="77">
        <f>ROUND(SUM($AV$53:$AW$53),2)</f>
        <v>0</v>
      </c>
      <c r="AU53" s="78">
        <f>'D.1.1 - Architektonicko s...'!$P$98</f>
        <v>0</v>
      </c>
      <c r="AV53" s="77">
        <f>'D.1.1 - Architektonicko s...'!$J$32</f>
        <v>0</v>
      </c>
      <c r="AW53" s="77">
        <f>'D.1.1 - Architektonicko s...'!$J$33</f>
        <v>0</v>
      </c>
      <c r="AX53" s="77">
        <f>'D.1.1 - Architektonicko s...'!$J$34</f>
        <v>0</v>
      </c>
      <c r="AY53" s="77">
        <f>'D.1.1 - Architektonicko s...'!$J$35</f>
        <v>0</v>
      </c>
      <c r="AZ53" s="77">
        <f>'D.1.1 - Architektonicko s...'!$F$32</f>
        <v>0</v>
      </c>
      <c r="BA53" s="77">
        <f>'D.1.1 - Architektonicko s...'!$F$33</f>
        <v>0</v>
      </c>
      <c r="BB53" s="77">
        <f>'D.1.1 - Architektonicko s...'!$F$34</f>
        <v>0</v>
      </c>
      <c r="BC53" s="77">
        <f>'D.1.1 - Architektonicko s...'!$F$35</f>
        <v>0</v>
      </c>
      <c r="BD53" s="79">
        <f>'D.1.1 - Architektonicko s...'!$F$36</f>
        <v>0</v>
      </c>
      <c r="BT53" s="72" t="s">
        <v>85</v>
      </c>
      <c r="BV53" s="72" t="s">
        <v>79</v>
      </c>
      <c r="BW53" s="72" t="s">
        <v>89</v>
      </c>
      <c r="BX53" s="72" t="s">
        <v>84</v>
      </c>
      <c r="CL53" s="72" t="s">
        <v>21</v>
      </c>
    </row>
    <row r="54" spans="1:90" s="72" customFormat="1" ht="23.25" customHeight="1">
      <c r="A54" s="212" t="s">
        <v>934</v>
      </c>
      <c r="B54" s="73"/>
      <c r="C54" s="74"/>
      <c r="D54" s="74"/>
      <c r="E54" s="205" t="s">
        <v>90</v>
      </c>
      <c r="F54" s="204"/>
      <c r="G54" s="204"/>
      <c r="H54" s="204"/>
      <c r="I54" s="204"/>
      <c r="J54" s="74"/>
      <c r="K54" s="205" t="s">
        <v>91</v>
      </c>
      <c r="L54" s="204"/>
      <c r="M54" s="204"/>
      <c r="N54" s="204"/>
      <c r="O54" s="204"/>
      <c r="P54" s="204"/>
      <c r="Q54" s="204"/>
      <c r="R54" s="204"/>
      <c r="S54" s="204"/>
      <c r="T54" s="204"/>
      <c r="U54" s="204"/>
      <c r="V54" s="204"/>
      <c r="W54" s="204"/>
      <c r="X54" s="204"/>
      <c r="Y54" s="204"/>
      <c r="Z54" s="204"/>
      <c r="AA54" s="204"/>
      <c r="AB54" s="204"/>
      <c r="AC54" s="204"/>
      <c r="AD54" s="204"/>
      <c r="AE54" s="204"/>
      <c r="AF54" s="204"/>
      <c r="AG54" s="203">
        <f>'D.1.1.b - Vzduchotechnika...'!$J$29</f>
        <v>0</v>
      </c>
      <c r="AH54" s="204"/>
      <c r="AI54" s="204"/>
      <c r="AJ54" s="204"/>
      <c r="AK54" s="204"/>
      <c r="AL54" s="204"/>
      <c r="AM54" s="204"/>
      <c r="AN54" s="203">
        <f>ROUND(SUM($AG$54,$AT$54),2)</f>
        <v>0</v>
      </c>
      <c r="AO54" s="204"/>
      <c r="AP54" s="204"/>
      <c r="AQ54" s="75" t="s">
        <v>88</v>
      </c>
      <c r="AR54" s="73"/>
      <c r="AS54" s="76">
        <v>0</v>
      </c>
      <c r="AT54" s="77">
        <f>ROUND(SUM($AV$54:$AW$54),2)</f>
        <v>0</v>
      </c>
      <c r="AU54" s="78">
        <f>'D.1.1.b - Vzduchotechnika...'!$P$85</f>
        <v>0</v>
      </c>
      <c r="AV54" s="77">
        <f>'D.1.1.b - Vzduchotechnika...'!$J$32</f>
        <v>0</v>
      </c>
      <c r="AW54" s="77">
        <f>'D.1.1.b - Vzduchotechnika...'!$J$33</f>
        <v>0</v>
      </c>
      <c r="AX54" s="77">
        <f>'D.1.1.b - Vzduchotechnika...'!$J$34</f>
        <v>0</v>
      </c>
      <c r="AY54" s="77">
        <f>'D.1.1.b - Vzduchotechnika...'!$J$35</f>
        <v>0</v>
      </c>
      <c r="AZ54" s="77">
        <f>'D.1.1.b - Vzduchotechnika...'!$F$32</f>
        <v>0</v>
      </c>
      <c r="BA54" s="77">
        <f>'D.1.1.b - Vzduchotechnika...'!$F$33</f>
        <v>0</v>
      </c>
      <c r="BB54" s="77">
        <f>'D.1.1.b - Vzduchotechnika...'!$F$34</f>
        <v>0</v>
      </c>
      <c r="BC54" s="77">
        <f>'D.1.1.b - Vzduchotechnika...'!$F$35</f>
        <v>0</v>
      </c>
      <c r="BD54" s="79">
        <f>'D.1.1.b - Vzduchotechnika...'!$F$36</f>
        <v>0</v>
      </c>
      <c r="BT54" s="72" t="s">
        <v>85</v>
      </c>
      <c r="BV54" s="72" t="s">
        <v>79</v>
      </c>
      <c r="BW54" s="72" t="s">
        <v>92</v>
      </c>
      <c r="BX54" s="72" t="s">
        <v>84</v>
      </c>
      <c r="CL54" s="72" t="s">
        <v>21</v>
      </c>
    </row>
    <row r="55" spans="1:76" s="72" customFormat="1" ht="23.25" customHeight="1">
      <c r="A55" s="212" t="s">
        <v>934</v>
      </c>
      <c r="B55" s="73"/>
      <c r="C55" s="74"/>
      <c r="D55" s="74"/>
      <c r="E55" s="205" t="s">
        <v>93</v>
      </c>
      <c r="F55" s="204"/>
      <c r="G55" s="204"/>
      <c r="H55" s="204"/>
      <c r="I55" s="204"/>
      <c r="J55" s="74"/>
      <c r="K55" s="205" t="s">
        <v>94</v>
      </c>
      <c r="L55" s="204"/>
      <c r="M55" s="204"/>
      <c r="N55" s="204"/>
      <c r="O55" s="204"/>
      <c r="P55" s="204"/>
      <c r="Q55" s="204"/>
      <c r="R55" s="204"/>
      <c r="S55" s="204"/>
      <c r="T55" s="204"/>
      <c r="U55" s="204"/>
      <c r="V55" s="204"/>
      <c r="W55" s="204"/>
      <c r="X55" s="204"/>
      <c r="Y55" s="204"/>
      <c r="Z55" s="204"/>
      <c r="AA55" s="204"/>
      <c r="AB55" s="204"/>
      <c r="AC55" s="204"/>
      <c r="AD55" s="204"/>
      <c r="AE55" s="204"/>
      <c r="AF55" s="204"/>
      <c r="AG55" s="203">
        <f>'D.1.4.d - Elektroinstalace'!$J$29</f>
        <v>0</v>
      </c>
      <c r="AH55" s="204"/>
      <c r="AI55" s="204"/>
      <c r="AJ55" s="204"/>
      <c r="AK55" s="204"/>
      <c r="AL55" s="204"/>
      <c r="AM55" s="204"/>
      <c r="AN55" s="203">
        <f>ROUND(SUM($AG$55,$AT$55),2)</f>
        <v>0</v>
      </c>
      <c r="AO55" s="204"/>
      <c r="AP55" s="204"/>
      <c r="AQ55" s="75" t="s">
        <v>88</v>
      </c>
      <c r="AR55" s="73"/>
      <c r="AS55" s="76">
        <v>0</v>
      </c>
      <c r="AT55" s="77">
        <f>ROUND(SUM($AV$55:$AW$55),2)</f>
        <v>0</v>
      </c>
      <c r="AU55" s="78">
        <f>'D.1.4.d - Elektroinstalace'!$P$120</f>
        <v>0</v>
      </c>
      <c r="AV55" s="77">
        <f>'D.1.4.d - Elektroinstalace'!$J$32</f>
        <v>0</v>
      </c>
      <c r="AW55" s="77">
        <f>'D.1.4.d - Elektroinstalace'!$J$33</f>
        <v>0</v>
      </c>
      <c r="AX55" s="77">
        <f>'D.1.4.d - Elektroinstalace'!$J$34</f>
        <v>0</v>
      </c>
      <c r="AY55" s="77">
        <f>'D.1.4.d - Elektroinstalace'!$J$35</f>
        <v>0</v>
      </c>
      <c r="AZ55" s="77">
        <f>'D.1.4.d - Elektroinstalace'!$F$32</f>
        <v>0</v>
      </c>
      <c r="BA55" s="77">
        <f>'D.1.4.d - Elektroinstalace'!$F$33</f>
        <v>0</v>
      </c>
      <c r="BB55" s="77">
        <f>'D.1.4.d - Elektroinstalace'!$F$34</f>
        <v>0</v>
      </c>
      <c r="BC55" s="77">
        <f>'D.1.4.d - Elektroinstalace'!$F$35</f>
        <v>0</v>
      </c>
      <c r="BD55" s="79">
        <f>'D.1.4.d - Elektroinstalace'!$F$36</f>
        <v>0</v>
      </c>
      <c r="BT55" s="72" t="s">
        <v>85</v>
      </c>
      <c r="BV55" s="72" t="s">
        <v>79</v>
      </c>
      <c r="BW55" s="72" t="s">
        <v>95</v>
      </c>
      <c r="BX55" s="72" t="s">
        <v>84</v>
      </c>
    </row>
    <row r="56" spans="1:91" s="64" customFormat="1" ht="28.5" customHeight="1">
      <c r="A56" s="212" t="s">
        <v>934</v>
      </c>
      <c r="B56" s="65"/>
      <c r="C56" s="66"/>
      <c r="D56" s="201" t="s">
        <v>96</v>
      </c>
      <c r="E56" s="202"/>
      <c r="F56" s="202"/>
      <c r="G56" s="202"/>
      <c r="H56" s="202"/>
      <c r="I56" s="66"/>
      <c r="J56" s="201" t="s">
        <v>97</v>
      </c>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199">
        <f>'VON - Vedlejší a ostatní ...'!$J$27</f>
        <v>0</v>
      </c>
      <c r="AH56" s="200"/>
      <c r="AI56" s="200"/>
      <c r="AJ56" s="200"/>
      <c r="AK56" s="200"/>
      <c r="AL56" s="200"/>
      <c r="AM56" s="200"/>
      <c r="AN56" s="199">
        <f>ROUND(SUM($AG$56,$AT$56),2)</f>
        <v>0</v>
      </c>
      <c r="AO56" s="200"/>
      <c r="AP56" s="200"/>
      <c r="AQ56" s="67" t="s">
        <v>96</v>
      </c>
      <c r="AR56" s="65"/>
      <c r="AS56" s="80">
        <v>0</v>
      </c>
      <c r="AT56" s="81">
        <f>ROUND(SUM($AV$56:$AW$56),2)</f>
        <v>0</v>
      </c>
      <c r="AU56" s="82">
        <f>'VON - Vedlejší a ostatní ...'!$P$79</f>
        <v>0</v>
      </c>
      <c r="AV56" s="81">
        <f>'VON - Vedlejší a ostatní ...'!$J$30</f>
        <v>0</v>
      </c>
      <c r="AW56" s="81">
        <f>'VON - Vedlejší a ostatní ...'!$J$31</f>
        <v>0</v>
      </c>
      <c r="AX56" s="81">
        <f>'VON - Vedlejší a ostatní ...'!$J$32</f>
        <v>0</v>
      </c>
      <c r="AY56" s="81">
        <f>'VON - Vedlejší a ostatní ...'!$J$33</f>
        <v>0</v>
      </c>
      <c r="AZ56" s="81">
        <f>'VON - Vedlejší a ostatní ...'!$F$30</f>
        <v>0</v>
      </c>
      <c r="BA56" s="81">
        <f>'VON - Vedlejší a ostatní ...'!$F$31</f>
        <v>0</v>
      </c>
      <c r="BB56" s="81">
        <f>'VON - Vedlejší a ostatní ...'!$F$32</f>
        <v>0</v>
      </c>
      <c r="BC56" s="81">
        <f>'VON - Vedlejší a ostatní ...'!$F$33</f>
        <v>0</v>
      </c>
      <c r="BD56" s="83">
        <f>'VON - Vedlejší a ostatní ...'!$F$34</f>
        <v>0</v>
      </c>
      <c r="BT56" s="64" t="s">
        <v>23</v>
      </c>
      <c r="BV56" s="64" t="s">
        <v>79</v>
      </c>
      <c r="BW56" s="64" t="s">
        <v>98</v>
      </c>
      <c r="BX56" s="64" t="s">
        <v>5</v>
      </c>
      <c r="CL56" s="64" t="s">
        <v>21</v>
      </c>
      <c r="CM56" s="64" t="s">
        <v>85</v>
      </c>
    </row>
    <row r="57" spans="2:44" s="6" customFormat="1" ht="30.75" customHeight="1">
      <c r="B57" s="22"/>
      <c r="AR57" s="22"/>
    </row>
    <row r="58" spans="2:44" s="6" customFormat="1" ht="7.5" customHeight="1">
      <c r="B58" s="36"/>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22"/>
    </row>
  </sheetData>
  <sheetProtection/>
  <mergeCells count="57">
    <mergeCell ref="AR2:BE2"/>
    <mergeCell ref="AN55:AP55"/>
    <mergeCell ref="AG55:AM55"/>
    <mergeCell ref="E55:I55"/>
    <mergeCell ref="K55:AF55"/>
    <mergeCell ref="AN56:AP56"/>
    <mergeCell ref="AG56:AM56"/>
    <mergeCell ref="D56:H56"/>
    <mergeCell ref="J56:AF56"/>
    <mergeCell ref="AN53:AP53"/>
    <mergeCell ref="AG53:AM53"/>
    <mergeCell ref="E53:I53"/>
    <mergeCell ref="K53:AF53"/>
    <mergeCell ref="AN54:AP54"/>
    <mergeCell ref="AG54:AM54"/>
    <mergeCell ref="E54:I54"/>
    <mergeCell ref="K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D.1.1 - Architektonicko s...'!C2" tooltip="D.1.1 - Architektonicko s..." display="/"/>
    <hyperlink ref="A54" location="'D.1.1.b - Vzduchotechnika...'!C2" tooltip="D.1.1.b - Vzduchotechnika..." display="/"/>
    <hyperlink ref="A55" location="'D.1.4.d - Elektroinstalace'!C2" tooltip="D.1.4.d - Elektroinstalace" display="/"/>
    <hyperlink ref="A56" location="'VON - Vedlejší a ostatní ...'!C2" tooltip="VON - Vedlejší a ostatní ..." display="/"/>
  </hyperlinks>
  <printOptions/>
  <pageMargins left="0.5902777910232544" right="0.5902777910232544" top="0.5902777910232544" bottom="0.5902777910232544" header="0" footer="0"/>
  <pageSetup blackAndWhite="1" fitToHeight="100" fitToWidth="1"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39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14"/>
      <c r="C1" s="214"/>
      <c r="D1" s="213" t="s">
        <v>1</v>
      </c>
      <c r="E1" s="214"/>
      <c r="F1" s="215" t="s">
        <v>935</v>
      </c>
      <c r="G1" s="220" t="s">
        <v>936</v>
      </c>
      <c r="H1" s="220"/>
      <c r="I1" s="214"/>
      <c r="J1" s="215" t="s">
        <v>937</v>
      </c>
      <c r="K1" s="213" t="s">
        <v>99</v>
      </c>
      <c r="L1" s="215" t="s">
        <v>938</v>
      </c>
      <c r="M1" s="215"/>
      <c r="N1" s="215"/>
      <c r="O1" s="215"/>
      <c r="P1" s="215"/>
      <c r="Q1" s="215"/>
      <c r="R1" s="215"/>
      <c r="S1" s="215"/>
      <c r="T1" s="215"/>
      <c r="U1" s="211"/>
      <c r="V1" s="21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08" t="s">
        <v>6</v>
      </c>
      <c r="M2" s="175"/>
      <c r="N2" s="175"/>
      <c r="O2" s="175"/>
      <c r="P2" s="175"/>
      <c r="Q2" s="175"/>
      <c r="R2" s="175"/>
      <c r="S2" s="175"/>
      <c r="T2" s="175"/>
      <c r="U2" s="175"/>
      <c r="V2" s="175"/>
      <c r="AT2" s="2" t="s">
        <v>89</v>
      </c>
    </row>
    <row r="3" spans="2:46" s="2" customFormat="1" ht="7.5" customHeight="1">
      <c r="B3" s="7"/>
      <c r="C3" s="8"/>
      <c r="D3" s="8"/>
      <c r="E3" s="8"/>
      <c r="F3" s="8"/>
      <c r="G3" s="8"/>
      <c r="H3" s="8"/>
      <c r="I3" s="8"/>
      <c r="J3" s="8"/>
      <c r="K3" s="9"/>
      <c r="AT3" s="2" t="s">
        <v>85</v>
      </c>
    </row>
    <row r="4" spans="2:46" s="2" customFormat="1" ht="37.5" customHeight="1">
      <c r="B4" s="10"/>
      <c r="D4" s="11" t="s">
        <v>100</v>
      </c>
      <c r="K4" s="12"/>
      <c r="M4" s="13" t="s">
        <v>11</v>
      </c>
      <c r="AT4" s="2" t="s">
        <v>4</v>
      </c>
    </row>
    <row r="5" spans="2:11" s="2" customFormat="1" ht="7.5" customHeight="1">
      <c r="B5" s="10"/>
      <c r="K5" s="12"/>
    </row>
    <row r="6" spans="2:11" s="2" customFormat="1" ht="15.75" customHeight="1">
      <c r="B6" s="10"/>
      <c r="D6" s="18" t="s">
        <v>17</v>
      </c>
      <c r="K6" s="12"/>
    </row>
    <row r="7" spans="2:11" s="2" customFormat="1" ht="15.75" customHeight="1">
      <c r="B7" s="10"/>
      <c r="E7" s="209" t="str">
        <f>'Rekapitulace stavby'!$K$6</f>
        <v>Archiv dokumentů FZÚ</v>
      </c>
      <c r="F7" s="175"/>
      <c r="G7" s="175"/>
      <c r="H7" s="175"/>
      <c r="K7" s="12"/>
    </row>
    <row r="8" spans="2:11" s="2" customFormat="1" ht="15.75" customHeight="1">
      <c r="B8" s="10"/>
      <c r="D8" s="18" t="s">
        <v>101</v>
      </c>
      <c r="K8" s="12"/>
    </row>
    <row r="9" spans="2:11" s="84" customFormat="1" ht="16.5" customHeight="1">
      <c r="B9" s="85"/>
      <c r="E9" s="209" t="s">
        <v>102</v>
      </c>
      <c r="F9" s="210"/>
      <c r="G9" s="210"/>
      <c r="H9" s="210"/>
      <c r="K9" s="86"/>
    </row>
    <row r="10" spans="2:11" s="6" customFormat="1" ht="15.75" customHeight="1">
      <c r="B10" s="22"/>
      <c r="D10" s="18" t="s">
        <v>103</v>
      </c>
      <c r="K10" s="25"/>
    </row>
    <row r="11" spans="2:11" s="6" customFormat="1" ht="37.5" customHeight="1">
      <c r="B11" s="22"/>
      <c r="E11" s="191" t="s">
        <v>104</v>
      </c>
      <c r="F11" s="176"/>
      <c r="G11" s="176"/>
      <c r="H11" s="176"/>
      <c r="K11" s="25"/>
    </row>
    <row r="12" spans="2:11" s="6" customFormat="1" ht="14.25" customHeight="1">
      <c r="B12" s="22"/>
      <c r="K12" s="25"/>
    </row>
    <row r="13" spans="2:11" s="6" customFormat="1" ht="15" customHeight="1">
      <c r="B13" s="22"/>
      <c r="D13" s="18" t="s">
        <v>20</v>
      </c>
      <c r="F13" s="16" t="s">
        <v>21</v>
      </c>
      <c r="I13" s="18" t="s">
        <v>22</v>
      </c>
      <c r="J13" s="16"/>
      <c r="K13" s="25"/>
    </row>
    <row r="14" spans="2:11" s="6" customFormat="1" ht="15" customHeight="1">
      <c r="B14" s="22"/>
      <c r="D14" s="18" t="s">
        <v>24</v>
      </c>
      <c r="F14" s="16" t="s">
        <v>25</v>
      </c>
      <c r="I14" s="18" t="s">
        <v>26</v>
      </c>
      <c r="J14" s="45" t="str">
        <f>'Rekapitulace stavby'!$AN$8</f>
        <v>19.10.2014</v>
      </c>
      <c r="K14" s="25"/>
    </row>
    <row r="15" spans="2:11" s="6" customFormat="1" ht="12" customHeight="1">
      <c r="B15" s="22"/>
      <c r="K15" s="25"/>
    </row>
    <row r="16" spans="2:11" s="6" customFormat="1" ht="15" customHeight="1">
      <c r="B16" s="22"/>
      <c r="D16" s="18" t="s">
        <v>30</v>
      </c>
      <c r="I16" s="18" t="s">
        <v>31</v>
      </c>
      <c r="J16" s="16" t="s">
        <v>32</v>
      </c>
      <c r="K16" s="25"/>
    </row>
    <row r="17" spans="2:11" s="6" customFormat="1" ht="18.75" customHeight="1">
      <c r="B17" s="22"/>
      <c r="E17" s="16" t="s">
        <v>33</v>
      </c>
      <c r="I17" s="18" t="s">
        <v>34</v>
      </c>
      <c r="J17" s="16"/>
      <c r="K17" s="25"/>
    </row>
    <row r="18" spans="2:11" s="6" customFormat="1" ht="7.5" customHeight="1">
      <c r="B18" s="22"/>
      <c r="K18" s="25"/>
    </row>
    <row r="19" spans="2:11" s="6" customFormat="1" ht="15" customHeight="1">
      <c r="B19" s="22"/>
      <c r="D19" s="18" t="s">
        <v>35</v>
      </c>
      <c r="I19" s="18" t="s">
        <v>31</v>
      </c>
      <c r="J19" s="16">
        <f>IF('Rekapitulace stavby'!$AN$13="Vyplň údaj","",IF('Rekapitulace stavby'!$AN$13="","",'Rekapitulace stavby'!$AN$13))</f>
      </c>
      <c r="K19" s="25"/>
    </row>
    <row r="20" spans="2:11" s="6" customFormat="1" ht="18.75" customHeight="1">
      <c r="B20" s="22"/>
      <c r="E20" s="16">
        <f>IF('Rekapitulace stavby'!$E$14="Vyplň údaj","",IF('Rekapitulace stavby'!$E$14="","",'Rekapitulace stavby'!$E$14))</f>
      </c>
      <c r="I20" s="18" t="s">
        <v>34</v>
      </c>
      <c r="J20" s="16">
        <f>IF('Rekapitulace stavby'!$AN$14="Vyplň údaj","",IF('Rekapitulace stavby'!$AN$14="","",'Rekapitulace stavby'!$AN$14))</f>
      </c>
      <c r="K20" s="25"/>
    </row>
    <row r="21" spans="2:11" s="6" customFormat="1" ht="7.5" customHeight="1">
      <c r="B21" s="22"/>
      <c r="K21" s="25"/>
    </row>
    <row r="22" spans="2:11" s="6" customFormat="1" ht="15" customHeight="1">
      <c r="B22" s="22"/>
      <c r="D22" s="18" t="s">
        <v>37</v>
      </c>
      <c r="I22" s="18" t="s">
        <v>31</v>
      </c>
      <c r="J22" s="16" t="s">
        <v>38</v>
      </c>
      <c r="K22" s="25"/>
    </row>
    <row r="23" spans="2:11" s="6" customFormat="1" ht="18.75" customHeight="1">
      <c r="B23" s="22"/>
      <c r="E23" s="16" t="s">
        <v>39</v>
      </c>
      <c r="I23" s="18" t="s">
        <v>34</v>
      </c>
      <c r="J23" s="16"/>
      <c r="K23" s="25"/>
    </row>
    <row r="24" spans="2:11" s="6" customFormat="1" ht="7.5" customHeight="1">
      <c r="B24" s="22"/>
      <c r="K24" s="25"/>
    </row>
    <row r="25" spans="2:11" s="6" customFormat="1" ht="15" customHeight="1">
      <c r="B25" s="22"/>
      <c r="D25" s="18" t="s">
        <v>41</v>
      </c>
      <c r="K25" s="25"/>
    </row>
    <row r="26" spans="2:11" s="84" customFormat="1" ht="15.75" customHeight="1">
      <c r="B26" s="85"/>
      <c r="E26" s="181"/>
      <c r="F26" s="210"/>
      <c r="G26" s="210"/>
      <c r="H26" s="210"/>
      <c r="K26" s="86"/>
    </row>
    <row r="27" spans="2:11" s="6" customFormat="1" ht="7.5" customHeight="1">
      <c r="B27" s="22"/>
      <c r="K27" s="25"/>
    </row>
    <row r="28" spans="2:11" s="6" customFormat="1" ht="7.5" customHeight="1">
      <c r="B28" s="22"/>
      <c r="D28" s="46"/>
      <c r="E28" s="46"/>
      <c r="F28" s="46"/>
      <c r="G28" s="46"/>
      <c r="H28" s="46"/>
      <c r="I28" s="46"/>
      <c r="J28" s="46"/>
      <c r="K28" s="87"/>
    </row>
    <row r="29" spans="2:11" s="6" customFormat="1" ht="26.25" customHeight="1">
      <c r="B29" s="22"/>
      <c r="D29" s="88" t="s">
        <v>43</v>
      </c>
      <c r="J29" s="57">
        <f>ROUND($J$98,2)</f>
        <v>0</v>
      </c>
      <c r="K29" s="25"/>
    </row>
    <row r="30" spans="2:11" s="6" customFormat="1" ht="7.5" customHeight="1">
      <c r="B30" s="22"/>
      <c r="D30" s="46"/>
      <c r="E30" s="46"/>
      <c r="F30" s="46"/>
      <c r="G30" s="46"/>
      <c r="H30" s="46"/>
      <c r="I30" s="46"/>
      <c r="J30" s="46"/>
      <c r="K30" s="87"/>
    </row>
    <row r="31" spans="2:11" s="6" customFormat="1" ht="15" customHeight="1">
      <c r="B31" s="22"/>
      <c r="F31" s="26" t="s">
        <v>45</v>
      </c>
      <c r="I31" s="26" t="s">
        <v>44</v>
      </c>
      <c r="J31" s="26" t="s">
        <v>46</v>
      </c>
      <c r="K31" s="25"/>
    </row>
    <row r="32" spans="2:11" s="6" customFormat="1" ht="15" customHeight="1">
      <c r="B32" s="22"/>
      <c r="D32" s="28" t="s">
        <v>47</v>
      </c>
      <c r="E32" s="28" t="s">
        <v>48</v>
      </c>
      <c r="F32" s="89">
        <f>ROUND(SUM($BE$98:$BE$396),2)</f>
        <v>0</v>
      </c>
      <c r="I32" s="90">
        <v>0.21</v>
      </c>
      <c r="J32" s="89">
        <f>ROUND(SUM($BE$98:$BE$396)*$I$32,2)</f>
        <v>0</v>
      </c>
      <c r="K32" s="25"/>
    </row>
    <row r="33" spans="2:11" s="6" customFormat="1" ht="15" customHeight="1">
      <c r="B33" s="22"/>
      <c r="E33" s="28" t="s">
        <v>49</v>
      </c>
      <c r="F33" s="89">
        <f>ROUND(SUM($BF$98:$BF$396),2)</f>
        <v>0</v>
      </c>
      <c r="I33" s="90">
        <v>0.15</v>
      </c>
      <c r="J33" s="89">
        <f>ROUND(SUM($BF$98:$BF$396)*$I$33,2)</f>
        <v>0</v>
      </c>
      <c r="K33" s="25"/>
    </row>
    <row r="34" spans="2:11" s="6" customFormat="1" ht="15" customHeight="1" hidden="1">
      <c r="B34" s="22"/>
      <c r="E34" s="28" t="s">
        <v>50</v>
      </c>
      <c r="F34" s="89">
        <f>ROUND(SUM($BG$98:$BG$396),2)</f>
        <v>0</v>
      </c>
      <c r="I34" s="90">
        <v>0.21</v>
      </c>
      <c r="J34" s="89">
        <v>0</v>
      </c>
      <c r="K34" s="25"/>
    </row>
    <row r="35" spans="2:11" s="6" customFormat="1" ht="15" customHeight="1" hidden="1">
      <c r="B35" s="22"/>
      <c r="E35" s="28" t="s">
        <v>51</v>
      </c>
      <c r="F35" s="89">
        <f>ROUND(SUM($BH$98:$BH$396),2)</f>
        <v>0</v>
      </c>
      <c r="I35" s="90">
        <v>0.15</v>
      </c>
      <c r="J35" s="89">
        <v>0</v>
      </c>
      <c r="K35" s="25"/>
    </row>
    <row r="36" spans="2:11" s="6" customFormat="1" ht="15" customHeight="1" hidden="1">
      <c r="B36" s="22"/>
      <c r="E36" s="28" t="s">
        <v>52</v>
      </c>
      <c r="F36" s="89">
        <f>ROUND(SUM($BI$98:$BI$396),2)</f>
        <v>0</v>
      </c>
      <c r="I36" s="90">
        <v>0</v>
      </c>
      <c r="J36" s="89">
        <v>0</v>
      </c>
      <c r="K36" s="25"/>
    </row>
    <row r="37" spans="2:11" s="6" customFormat="1" ht="7.5" customHeight="1">
      <c r="B37" s="22"/>
      <c r="K37" s="25"/>
    </row>
    <row r="38" spans="2:11" s="6" customFormat="1" ht="26.25" customHeight="1">
      <c r="B38" s="22"/>
      <c r="C38" s="30"/>
      <c r="D38" s="31" t="s">
        <v>53</v>
      </c>
      <c r="E38" s="32"/>
      <c r="F38" s="32"/>
      <c r="G38" s="91" t="s">
        <v>54</v>
      </c>
      <c r="H38" s="33" t="s">
        <v>55</v>
      </c>
      <c r="I38" s="32"/>
      <c r="J38" s="34">
        <f>ROUND(SUM($J$29:$J$36),2)</f>
        <v>0</v>
      </c>
      <c r="K38" s="92"/>
    </row>
    <row r="39" spans="2:11" s="6" customFormat="1" ht="15" customHeight="1">
      <c r="B39" s="36"/>
      <c r="C39" s="37"/>
      <c r="D39" s="37"/>
      <c r="E39" s="37"/>
      <c r="F39" s="37"/>
      <c r="G39" s="37"/>
      <c r="H39" s="37"/>
      <c r="I39" s="37"/>
      <c r="J39" s="37"/>
      <c r="K39" s="38"/>
    </row>
    <row r="43" spans="2:11" s="6" customFormat="1" ht="7.5" customHeight="1">
      <c r="B43" s="39"/>
      <c r="C43" s="40"/>
      <c r="D43" s="40"/>
      <c r="E43" s="40"/>
      <c r="F43" s="40"/>
      <c r="G43" s="40"/>
      <c r="H43" s="40"/>
      <c r="I43" s="40"/>
      <c r="J43" s="40"/>
      <c r="K43" s="93"/>
    </row>
    <row r="44" spans="2:11" s="6" customFormat="1" ht="37.5" customHeight="1">
      <c r="B44" s="22"/>
      <c r="C44" s="11" t="s">
        <v>105</v>
      </c>
      <c r="K44" s="25"/>
    </row>
    <row r="45" spans="2:11" s="6" customFormat="1" ht="7.5" customHeight="1">
      <c r="B45" s="22"/>
      <c r="K45" s="25"/>
    </row>
    <row r="46" spans="2:11" s="6" customFormat="1" ht="15" customHeight="1">
      <c r="B46" s="22"/>
      <c r="C46" s="18" t="s">
        <v>17</v>
      </c>
      <c r="K46" s="25"/>
    </row>
    <row r="47" spans="2:11" s="6" customFormat="1" ht="16.5" customHeight="1">
      <c r="B47" s="22"/>
      <c r="E47" s="209" t="str">
        <f>$E$7</f>
        <v>Archiv dokumentů FZÚ</v>
      </c>
      <c r="F47" s="176"/>
      <c r="G47" s="176"/>
      <c r="H47" s="176"/>
      <c r="K47" s="25"/>
    </row>
    <row r="48" spans="2:11" s="2" customFormat="1" ht="15.75" customHeight="1">
      <c r="B48" s="10"/>
      <c r="C48" s="18" t="s">
        <v>101</v>
      </c>
      <c r="K48" s="12"/>
    </row>
    <row r="49" spans="2:11" s="6" customFormat="1" ht="16.5" customHeight="1">
      <c r="B49" s="22"/>
      <c r="E49" s="209" t="s">
        <v>102</v>
      </c>
      <c r="F49" s="176"/>
      <c r="G49" s="176"/>
      <c r="H49" s="176"/>
      <c r="K49" s="25"/>
    </row>
    <row r="50" spans="2:11" s="6" customFormat="1" ht="15" customHeight="1">
      <c r="B50" s="22"/>
      <c r="C50" s="18" t="s">
        <v>103</v>
      </c>
      <c r="K50" s="25"/>
    </row>
    <row r="51" spans="2:11" s="6" customFormat="1" ht="19.5" customHeight="1">
      <c r="B51" s="22"/>
      <c r="E51" s="191" t="str">
        <f>$E$11</f>
        <v>D.1.1 - Architektonicko stavební řešení </v>
      </c>
      <c r="F51" s="176"/>
      <c r="G51" s="176"/>
      <c r="H51" s="176"/>
      <c r="K51" s="25"/>
    </row>
    <row r="52" spans="2:11" s="6" customFormat="1" ht="7.5" customHeight="1">
      <c r="B52" s="22"/>
      <c r="K52" s="25"/>
    </row>
    <row r="53" spans="2:11" s="6" customFormat="1" ht="18.75" customHeight="1">
      <c r="B53" s="22"/>
      <c r="C53" s="18" t="s">
        <v>24</v>
      </c>
      <c r="F53" s="16" t="str">
        <f>$F$14</f>
        <v>Na Slovance 1999/2, Praha 8 - Libeň</v>
      </c>
      <c r="I53" s="18" t="s">
        <v>26</v>
      </c>
      <c r="J53" s="45" t="str">
        <f>IF($J$14="","",$J$14)</f>
        <v>19.10.2014</v>
      </c>
      <c r="K53" s="25"/>
    </row>
    <row r="54" spans="2:11" s="6" customFormat="1" ht="7.5" customHeight="1">
      <c r="B54" s="22"/>
      <c r="K54" s="25"/>
    </row>
    <row r="55" spans="2:11" s="6" customFormat="1" ht="15.75" customHeight="1">
      <c r="B55" s="22"/>
      <c r="C55" s="18" t="s">
        <v>30</v>
      </c>
      <c r="F55" s="16" t="str">
        <f>$E$17</f>
        <v>Fyzikální ústav AV ČR</v>
      </c>
      <c r="I55" s="18" t="s">
        <v>37</v>
      </c>
      <c r="J55" s="16" t="str">
        <f>$E$23</f>
        <v>FATY - dokumentace staveb</v>
      </c>
      <c r="K55" s="25"/>
    </row>
    <row r="56" spans="2:11" s="6" customFormat="1" ht="15" customHeight="1">
      <c r="B56" s="22"/>
      <c r="C56" s="18" t="s">
        <v>35</v>
      </c>
      <c r="F56" s="16">
        <f>IF($E$20="","",$E$20)</f>
      </c>
      <c r="K56" s="25"/>
    </row>
    <row r="57" spans="2:11" s="6" customFormat="1" ht="11.25" customHeight="1">
      <c r="B57" s="22"/>
      <c r="K57" s="25"/>
    </row>
    <row r="58" spans="2:11" s="6" customFormat="1" ht="30" customHeight="1">
      <c r="B58" s="22"/>
      <c r="C58" s="94" t="s">
        <v>106</v>
      </c>
      <c r="D58" s="30"/>
      <c r="E58" s="30"/>
      <c r="F58" s="30"/>
      <c r="G58" s="30"/>
      <c r="H58" s="30"/>
      <c r="I58" s="30"/>
      <c r="J58" s="95" t="s">
        <v>107</v>
      </c>
      <c r="K58" s="35"/>
    </row>
    <row r="59" spans="2:11" s="6" customFormat="1" ht="11.25" customHeight="1">
      <c r="B59" s="22"/>
      <c r="K59" s="25"/>
    </row>
    <row r="60" spans="2:47" s="6" customFormat="1" ht="30" customHeight="1">
      <c r="B60" s="22"/>
      <c r="C60" s="56" t="s">
        <v>108</v>
      </c>
      <c r="J60" s="57">
        <f>ROUND($J$98,2)</f>
        <v>0</v>
      </c>
      <c r="K60" s="25"/>
      <c r="AU60" s="6" t="s">
        <v>109</v>
      </c>
    </row>
    <row r="61" spans="2:11" s="63" customFormat="1" ht="25.5" customHeight="1">
      <c r="B61" s="96"/>
      <c r="D61" s="97" t="s">
        <v>110</v>
      </c>
      <c r="E61" s="97"/>
      <c r="F61" s="97"/>
      <c r="G61" s="97"/>
      <c r="H61" s="97"/>
      <c r="I61" s="97"/>
      <c r="J61" s="98">
        <f>ROUND($J$99,2)</f>
        <v>0</v>
      </c>
      <c r="K61" s="99"/>
    </row>
    <row r="62" spans="2:11" s="72" customFormat="1" ht="21" customHeight="1">
      <c r="B62" s="100"/>
      <c r="D62" s="101" t="s">
        <v>111</v>
      </c>
      <c r="E62" s="101"/>
      <c r="F62" s="101"/>
      <c r="G62" s="101"/>
      <c r="H62" s="101"/>
      <c r="I62" s="101"/>
      <c r="J62" s="102">
        <f>ROUND($J$100,2)</f>
        <v>0</v>
      </c>
      <c r="K62" s="103"/>
    </row>
    <row r="63" spans="2:11" s="72" customFormat="1" ht="21" customHeight="1">
      <c r="B63" s="100"/>
      <c r="D63" s="101" t="s">
        <v>112</v>
      </c>
      <c r="E63" s="101"/>
      <c r="F63" s="101"/>
      <c r="G63" s="101"/>
      <c r="H63" s="101"/>
      <c r="I63" s="101"/>
      <c r="J63" s="102">
        <f>ROUND($J$119,2)</f>
        <v>0</v>
      </c>
      <c r="K63" s="103"/>
    </row>
    <row r="64" spans="2:11" s="72" customFormat="1" ht="21" customHeight="1">
      <c r="B64" s="100"/>
      <c r="D64" s="101" t="s">
        <v>113</v>
      </c>
      <c r="E64" s="101"/>
      <c r="F64" s="101"/>
      <c r="G64" s="101"/>
      <c r="H64" s="101"/>
      <c r="I64" s="101"/>
      <c r="J64" s="102">
        <f>ROUND($J$153,2)</f>
        <v>0</v>
      </c>
      <c r="K64" s="103"/>
    </row>
    <row r="65" spans="2:11" s="72" customFormat="1" ht="15.75" customHeight="1">
      <c r="B65" s="100"/>
      <c r="D65" s="101" t="s">
        <v>114</v>
      </c>
      <c r="E65" s="101"/>
      <c r="F65" s="101"/>
      <c r="G65" s="101"/>
      <c r="H65" s="101"/>
      <c r="I65" s="101"/>
      <c r="J65" s="102">
        <f>ROUND($J$215,2)</f>
        <v>0</v>
      </c>
      <c r="K65" s="103"/>
    </row>
    <row r="66" spans="2:11" s="72" customFormat="1" ht="15.75" customHeight="1">
      <c r="B66" s="100"/>
      <c r="D66" s="101" t="s">
        <v>115</v>
      </c>
      <c r="E66" s="101"/>
      <c r="F66" s="101"/>
      <c r="G66" s="101"/>
      <c r="H66" s="101"/>
      <c r="I66" s="101"/>
      <c r="J66" s="102">
        <f>ROUND($J$220,2)</f>
        <v>0</v>
      </c>
      <c r="K66" s="103"/>
    </row>
    <row r="67" spans="2:11" s="72" customFormat="1" ht="21" customHeight="1">
      <c r="B67" s="100"/>
      <c r="D67" s="101" t="s">
        <v>116</v>
      </c>
      <c r="E67" s="101"/>
      <c r="F67" s="101"/>
      <c r="G67" s="101"/>
      <c r="H67" s="101"/>
      <c r="I67" s="101"/>
      <c r="J67" s="102">
        <f>ROUND($J$244,2)</f>
        <v>0</v>
      </c>
      <c r="K67" s="103"/>
    </row>
    <row r="68" spans="2:11" s="72" customFormat="1" ht="21" customHeight="1">
      <c r="B68" s="100"/>
      <c r="D68" s="101" t="s">
        <v>117</v>
      </c>
      <c r="E68" s="101"/>
      <c r="F68" s="101"/>
      <c r="G68" s="101"/>
      <c r="H68" s="101"/>
      <c r="I68" s="101"/>
      <c r="J68" s="102">
        <f>ROUND($J$265,2)</f>
        <v>0</v>
      </c>
      <c r="K68" s="103"/>
    </row>
    <row r="69" spans="2:11" s="63" customFormat="1" ht="25.5" customHeight="1">
      <c r="B69" s="96"/>
      <c r="D69" s="97" t="s">
        <v>118</v>
      </c>
      <c r="E69" s="97"/>
      <c r="F69" s="97"/>
      <c r="G69" s="97"/>
      <c r="H69" s="97"/>
      <c r="I69" s="97"/>
      <c r="J69" s="98">
        <f>ROUND($J$269,2)</f>
        <v>0</v>
      </c>
      <c r="K69" s="99"/>
    </row>
    <row r="70" spans="2:11" s="72" customFormat="1" ht="21" customHeight="1">
      <c r="B70" s="100"/>
      <c r="D70" s="101" t="s">
        <v>119</v>
      </c>
      <c r="E70" s="101"/>
      <c r="F70" s="101"/>
      <c r="G70" s="101"/>
      <c r="H70" s="101"/>
      <c r="I70" s="101"/>
      <c r="J70" s="102">
        <f>ROUND($J$270,2)</f>
        <v>0</v>
      </c>
      <c r="K70" s="103"/>
    </row>
    <row r="71" spans="2:11" s="72" customFormat="1" ht="21" customHeight="1">
      <c r="B71" s="100"/>
      <c r="D71" s="101" t="s">
        <v>120</v>
      </c>
      <c r="E71" s="101"/>
      <c r="F71" s="101"/>
      <c r="G71" s="101"/>
      <c r="H71" s="101"/>
      <c r="I71" s="101"/>
      <c r="J71" s="102">
        <f>ROUND($J$319,2)</f>
        <v>0</v>
      </c>
      <c r="K71" s="103"/>
    </row>
    <row r="72" spans="2:11" s="72" customFormat="1" ht="21" customHeight="1">
      <c r="B72" s="100"/>
      <c r="D72" s="101" t="s">
        <v>121</v>
      </c>
      <c r="E72" s="101"/>
      <c r="F72" s="101"/>
      <c r="G72" s="101"/>
      <c r="H72" s="101"/>
      <c r="I72" s="101"/>
      <c r="J72" s="102">
        <f>ROUND($J$334,2)</f>
        <v>0</v>
      </c>
      <c r="K72" s="103"/>
    </row>
    <row r="73" spans="2:11" s="72" customFormat="1" ht="21" customHeight="1">
      <c r="B73" s="100"/>
      <c r="D73" s="101" t="s">
        <v>122</v>
      </c>
      <c r="E73" s="101"/>
      <c r="F73" s="101"/>
      <c r="G73" s="101"/>
      <c r="H73" s="101"/>
      <c r="I73" s="101"/>
      <c r="J73" s="102">
        <f>ROUND($J$349,2)</f>
        <v>0</v>
      </c>
      <c r="K73" s="103"/>
    </row>
    <row r="74" spans="2:11" s="72" customFormat="1" ht="21" customHeight="1">
      <c r="B74" s="100"/>
      <c r="D74" s="101" t="s">
        <v>123</v>
      </c>
      <c r="E74" s="101"/>
      <c r="F74" s="101"/>
      <c r="G74" s="101"/>
      <c r="H74" s="101"/>
      <c r="I74" s="101"/>
      <c r="J74" s="102">
        <f>ROUND($J$365,2)</f>
        <v>0</v>
      </c>
      <c r="K74" s="103"/>
    </row>
    <row r="75" spans="2:11" s="72" customFormat="1" ht="21" customHeight="1">
      <c r="B75" s="100"/>
      <c r="D75" s="101" t="s">
        <v>124</v>
      </c>
      <c r="E75" s="101"/>
      <c r="F75" s="101"/>
      <c r="G75" s="101"/>
      <c r="H75" s="101"/>
      <c r="I75" s="101"/>
      <c r="J75" s="102">
        <f>ROUND($J$385,2)</f>
        <v>0</v>
      </c>
      <c r="K75" s="103"/>
    </row>
    <row r="76" spans="2:11" s="63" customFormat="1" ht="25.5" customHeight="1">
      <c r="B76" s="96"/>
      <c r="D76" s="97" t="s">
        <v>125</v>
      </c>
      <c r="E76" s="97"/>
      <c r="F76" s="97"/>
      <c r="G76" s="97"/>
      <c r="H76" s="97"/>
      <c r="I76" s="97"/>
      <c r="J76" s="98">
        <f>ROUND($J$392,2)</f>
        <v>0</v>
      </c>
      <c r="K76" s="99"/>
    </row>
    <row r="77" spans="2:11" s="6" customFormat="1" ht="22.5" customHeight="1">
      <c r="B77" s="22"/>
      <c r="K77" s="25"/>
    </row>
    <row r="78" spans="2:11" s="6" customFormat="1" ht="7.5" customHeight="1">
      <c r="B78" s="36"/>
      <c r="C78" s="37"/>
      <c r="D78" s="37"/>
      <c r="E78" s="37"/>
      <c r="F78" s="37"/>
      <c r="G78" s="37"/>
      <c r="H78" s="37"/>
      <c r="I78" s="37"/>
      <c r="J78" s="37"/>
      <c r="K78" s="38"/>
    </row>
    <row r="82" spans="2:12" s="6" customFormat="1" ht="7.5" customHeight="1">
      <c r="B82" s="39"/>
      <c r="C82" s="40"/>
      <c r="D82" s="40"/>
      <c r="E82" s="40"/>
      <c r="F82" s="40"/>
      <c r="G82" s="40"/>
      <c r="H82" s="40"/>
      <c r="I82" s="40"/>
      <c r="J82" s="40"/>
      <c r="K82" s="40"/>
      <c r="L82" s="22"/>
    </row>
    <row r="83" spans="2:12" s="6" customFormat="1" ht="37.5" customHeight="1">
      <c r="B83" s="22"/>
      <c r="C83" s="11" t="s">
        <v>126</v>
      </c>
      <c r="L83" s="22"/>
    </row>
    <row r="84" spans="2:12" s="6" customFormat="1" ht="7.5" customHeight="1">
      <c r="B84" s="22"/>
      <c r="L84" s="22"/>
    </row>
    <row r="85" spans="2:12" s="6" customFormat="1" ht="15" customHeight="1">
      <c r="B85" s="22"/>
      <c r="C85" s="18" t="s">
        <v>17</v>
      </c>
      <c r="L85" s="22"/>
    </row>
    <row r="86" spans="2:12" s="6" customFormat="1" ht="16.5" customHeight="1">
      <c r="B86" s="22"/>
      <c r="E86" s="209" t="str">
        <f>$E$7</f>
        <v>Archiv dokumentů FZÚ</v>
      </c>
      <c r="F86" s="176"/>
      <c r="G86" s="176"/>
      <c r="H86" s="176"/>
      <c r="L86" s="22"/>
    </row>
    <row r="87" spans="2:12" s="2" customFormat="1" ht="15.75" customHeight="1">
      <c r="B87" s="10"/>
      <c r="C87" s="18" t="s">
        <v>101</v>
      </c>
      <c r="L87" s="10"/>
    </row>
    <row r="88" spans="2:12" s="6" customFormat="1" ht="16.5" customHeight="1">
      <c r="B88" s="22"/>
      <c r="E88" s="209" t="s">
        <v>102</v>
      </c>
      <c r="F88" s="176"/>
      <c r="G88" s="176"/>
      <c r="H88" s="176"/>
      <c r="L88" s="22"/>
    </row>
    <row r="89" spans="2:12" s="6" customFormat="1" ht="15" customHeight="1">
      <c r="B89" s="22"/>
      <c r="C89" s="18" t="s">
        <v>103</v>
      </c>
      <c r="L89" s="22"/>
    </row>
    <row r="90" spans="2:12" s="6" customFormat="1" ht="19.5" customHeight="1">
      <c r="B90" s="22"/>
      <c r="E90" s="191" t="str">
        <f>$E$11</f>
        <v>D.1.1 - Architektonicko stavební řešení </v>
      </c>
      <c r="F90" s="176"/>
      <c r="G90" s="176"/>
      <c r="H90" s="176"/>
      <c r="L90" s="22"/>
    </row>
    <row r="91" spans="2:12" s="6" customFormat="1" ht="7.5" customHeight="1">
      <c r="B91" s="22"/>
      <c r="L91" s="22"/>
    </row>
    <row r="92" spans="2:12" s="6" customFormat="1" ht="18.75" customHeight="1">
      <c r="B92" s="22"/>
      <c r="C92" s="18" t="s">
        <v>24</v>
      </c>
      <c r="F92" s="16" t="str">
        <f>$F$14</f>
        <v>Na Slovance 1999/2, Praha 8 - Libeň</v>
      </c>
      <c r="I92" s="18" t="s">
        <v>26</v>
      </c>
      <c r="J92" s="45" t="str">
        <f>IF($J$14="","",$J$14)</f>
        <v>19.10.2014</v>
      </c>
      <c r="L92" s="22"/>
    </row>
    <row r="93" spans="2:12" s="6" customFormat="1" ht="7.5" customHeight="1">
      <c r="B93" s="22"/>
      <c r="L93" s="22"/>
    </row>
    <row r="94" spans="2:12" s="6" customFormat="1" ht="15.75" customHeight="1">
      <c r="B94" s="22"/>
      <c r="C94" s="18" t="s">
        <v>30</v>
      </c>
      <c r="F94" s="16" t="str">
        <f>$E$17</f>
        <v>Fyzikální ústav AV ČR</v>
      </c>
      <c r="I94" s="18" t="s">
        <v>37</v>
      </c>
      <c r="J94" s="16" t="str">
        <f>$E$23</f>
        <v>FATY - dokumentace staveb</v>
      </c>
      <c r="L94" s="22"/>
    </row>
    <row r="95" spans="2:12" s="6" customFormat="1" ht="15" customHeight="1">
      <c r="B95" s="22"/>
      <c r="C95" s="18" t="s">
        <v>35</v>
      </c>
      <c r="F95" s="16">
        <f>IF($E$20="","",$E$20)</f>
      </c>
      <c r="L95" s="22"/>
    </row>
    <row r="96" spans="2:12" s="6" customFormat="1" ht="11.25" customHeight="1">
      <c r="B96" s="22"/>
      <c r="L96" s="22"/>
    </row>
    <row r="97" spans="2:20" s="104" customFormat="1" ht="30" customHeight="1">
      <c r="B97" s="105"/>
      <c r="C97" s="106" t="s">
        <v>127</v>
      </c>
      <c r="D97" s="107" t="s">
        <v>62</v>
      </c>
      <c r="E97" s="107" t="s">
        <v>58</v>
      </c>
      <c r="F97" s="107" t="s">
        <v>128</v>
      </c>
      <c r="G97" s="107" t="s">
        <v>129</v>
      </c>
      <c r="H97" s="107" t="s">
        <v>130</v>
      </c>
      <c r="I97" s="107" t="s">
        <v>131</v>
      </c>
      <c r="J97" s="107" t="s">
        <v>132</v>
      </c>
      <c r="K97" s="108" t="s">
        <v>133</v>
      </c>
      <c r="L97" s="105"/>
      <c r="M97" s="51" t="s">
        <v>134</v>
      </c>
      <c r="N97" s="52" t="s">
        <v>47</v>
      </c>
      <c r="O97" s="52" t="s">
        <v>135</v>
      </c>
      <c r="P97" s="52" t="s">
        <v>136</v>
      </c>
      <c r="Q97" s="52" t="s">
        <v>137</v>
      </c>
      <c r="R97" s="52" t="s">
        <v>138</v>
      </c>
      <c r="S97" s="52" t="s">
        <v>139</v>
      </c>
      <c r="T97" s="53" t="s">
        <v>140</v>
      </c>
    </row>
    <row r="98" spans="2:63" s="6" customFormat="1" ht="30" customHeight="1">
      <c r="B98" s="22"/>
      <c r="C98" s="56" t="s">
        <v>108</v>
      </c>
      <c r="J98" s="109">
        <f>$BK$98</f>
        <v>0</v>
      </c>
      <c r="L98" s="22"/>
      <c r="M98" s="55"/>
      <c r="N98" s="46"/>
      <c r="O98" s="46"/>
      <c r="P98" s="110">
        <f>$P$99+$P$269+$P$392</f>
        <v>0</v>
      </c>
      <c r="Q98" s="46"/>
      <c r="R98" s="110">
        <f>$R$99+$R$269+$R$392</f>
        <v>16.861631720000002</v>
      </c>
      <c r="S98" s="46"/>
      <c r="T98" s="111">
        <f>$T$99+$T$269+$T$392</f>
        <v>17.589112</v>
      </c>
      <c r="AT98" s="6" t="s">
        <v>76</v>
      </c>
      <c r="AU98" s="6" t="s">
        <v>109</v>
      </c>
      <c r="BK98" s="112">
        <f>$BK$99+$BK$269+$BK$392</f>
        <v>0</v>
      </c>
    </row>
    <row r="99" spans="2:63" s="113" customFormat="1" ht="37.5" customHeight="1">
      <c r="B99" s="114"/>
      <c r="D99" s="115" t="s">
        <v>76</v>
      </c>
      <c r="E99" s="116" t="s">
        <v>141</v>
      </c>
      <c r="F99" s="116" t="s">
        <v>142</v>
      </c>
      <c r="J99" s="117">
        <f>$BK$99</f>
        <v>0</v>
      </c>
      <c r="L99" s="114"/>
      <c r="M99" s="118"/>
      <c r="P99" s="119">
        <f>$P$100+$P$119+$P$153+$P$244+$P$265</f>
        <v>0</v>
      </c>
      <c r="R99" s="119">
        <f>$R$100+$R$119+$R$153+$R$244+$R$265</f>
        <v>14.4965585</v>
      </c>
      <c r="T99" s="120">
        <f>$T$100+$T$119+$T$153+$T$244+$T$265</f>
        <v>13.874092000000001</v>
      </c>
      <c r="AR99" s="115" t="s">
        <v>23</v>
      </c>
      <c r="AT99" s="115" t="s">
        <v>76</v>
      </c>
      <c r="AU99" s="115" t="s">
        <v>77</v>
      </c>
      <c r="AY99" s="115" t="s">
        <v>143</v>
      </c>
      <c r="BK99" s="121">
        <f>$BK$100+$BK$119+$BK$153+$BK$244+$BK$265</f>
        <v>0</v>
      </c>
    </row>
    <row r="100" spans="2:63" s="113" customFormat="1" ht="21" customHeight="1">
      <c r="B100" s="114"/>
      <c r="D100" s="115" t="s">
        <v>76</v>
      </c>
      <c r="E100" s="122" t="s">
        <v>144</v>
      </c>
      <c r="F100" s="122" t="s">
        <v>145</v>
      </c>
      <c r="J100" s="123">
        <f>$BK$100</f>
        <v>0</v>
      </c>
      <c r="L100" s="114"/>
      <c r="M100" s="118"/>
      <c r="P100" s="119">
        <f>SUM($P$101:$P$118)</f>
        <v>0</v>
      </c>
      <c r="R100" s="119">
        <f>SUM($R$101:$R$118)</f>
        <v>0.50718913</v>
      </c>
      <c r="T100" s="120">
        <f>SUM($T$101:$T$118)</f>
        <v>0</v>
      </c>
      <c r="AR100" s="115" t="s">
        <v>23</v>
      </c>
      <c r="AT100" s="115" t="s">
        <v>76</v>
      </c>
      <c r="AU100" s="115" t="s">
        <v>23</v>
      </c>
      <c r="AY100" s="115" t="s">
        <v>143</v>
      </c>
      <c r="BK100" s="121">
        <f>SUM($BK$101:$BK$118)</f>
        <v>0</v>
      </c>
    </row>
    <row r="101" spans="2:65" s="6" customFormat="1" ht="15.75" customHeight="1">
      <c r="B101" s="22"/>
      <c r="C101" s="124" t="s">
        <v>23</v>
      </c>
      <c r="D101" s="124" t="s">
        <v>146</v>
      </c>
      <c r="E101" s="125" t="s">
        <v>147</v>
      </c>
      <c r="F101" s="126" t="s">
        <v>148</v>
      </c>
      <c r="G101" s="127" t="s">
        <v>149</v>
      </c>
      <c r="H101" s="128">
        <v>0.037</v>
      </c>
      <c r="I101" s="129"/>
      <c r="J101" s="130">
        <f>ROUND($I$101*$H$101,2)</f>
        <v>0</v>
      </c>
      <c r="K101" s="126" t="s">
        <v>150</v>
      </c>
      <c r="L101" s="22"/>
      <c r="M101" s="131"/>
      <c r="N101" s="132" t="s">
        <v>48</v>
      </c>
      <c r="Q101" s="133">
        <v>1.09</v>
      </c>
      <c r="R101" s="133">
        <f>$Q$101*$H$101</f>
        <v>0.04033</v>
      </c>
      <c r="S101" s="133">
        <v>0</v>
      </c>
      <c r="T101" s="134">
        <f>$S$101*$H$101</f>
        <v>0</v>
      </c>
      <c r="AR101" s="84" t="s">
        <v>151</v>
      </c>
      <c r="AT101" s="84" t="s">
        <v>146</v>
      </c>
      <c r="AU101" s="84" t="s">
        <v>85</v>
      </c>
      <c r="AY101" s="6" t="s">
        <v>143</v>
      </c>
      <c r="BE101" s="135">
        <f>IF($N$101="základní",$J$101,0)</f>
        <v>0</v>
      </c>
      <c r="BF101" s="135">
        <f>IF($N$101="snížená",$J$101,0)</f>
        <v>0</v>
      </c>
      <c r="BG101" s="135">
        <f>IF($N$101="zákl. přenesená",$J$101,0)</f>
        <v>0</v>
      </c>
      <c r="BH101" s="135">
        <f>IF($N$101="sníž. přenesená",$J$101,0)</f>
        <v>0</v>
      </c>
      <c r="BI101" s="135">
        <f>IF($N$101="nulová",$J$101,0)</f>
        <v>0</v>
      </c>
      <c r="BJ101" s="84" t="s">
        <v>23</v>
      </c>
      <c r="BK101" s="135">
        <f>ROUND($I$101*$H$101,2)</f>
        <v>0</v>
      </c>
      <c r="BL101" s="84" t="s">
        <v>151</v>
      </c>
      <c r="BM101" s="84" t="s">
        <v>152</v>
      </c>
    </row>
    <row r="102" spans="2:47" s="6" customFormat="1" ht="16.5" customHeight="1">
      <c r="B102" s="22"/>
      <c r="D102" s="136" t="s">
        <v>153</v>
      </c>
      <c r="F102" s="137" t="s">
        <v>154</v>
      </c>
      <c r="L102" s="22"/>
      <c r="M102" s="48"/>
      <c r="T102" s="49"/>
      <c r="AT102" s="6" t="s">
        <v>153</v>
      </c>
      <c r="AU102" s="6" t="s">
        <v>85</v>
      </c>
    </row>
    <row r="103" spans="2:47" s="6" customFormat="1" ht="44.25" customHeight="1">
      <c r="B103" s="22"/>
      <c r="D103" s="138" t="s">
        <v>155</v>
      </c>
      <c r="F103" s="139" t="s">
        <v>156</v>
      </c>
      <c r="L103" s="22"/>
      <c r="M103" s="48"/>
      <c r="T103" s="49"/>
      <c r="AT103" s="6" t="s">
        <v>155</v>
      </c>
      <c r="AU103" s="6" t="s">
        <v>85</v>
      </c>
    </row>
    <row r="104" spans="2:51" s="6" customFormat="1" ht="15.75" customHeight="1">
      <c r="B104" s="140"/>
      <c r="D104" s="138" t="s">
        <v>157</v>
      </c>
      <c r="E104" s="141"/>
      <c r="F104" s="142" t="s">
        <v>158</v>
      </c>
      <c r="H104" s="141"/>
      <c r="L104" s="140"/>
      <c r="M104" s="143"/>
      <c r="T104" s="144"/>
      <c r="AT104" s="141" t="s">
        <v>157</v>
      </c>
      <c r="AU104" s="141" t="s">
        <v>85</v>
      </c>
      <c r="AV104" s="141" t="s">
        <v>23</v>
      </c>
      <c r="AW104" s="141" t="s">
        <v>109</v>
      </c>
      <c r="AX104" s="141" t="s">
        <v>77</v>
      </c>
      <c r="AY104" s="141" t="s">
        <v>143</v>
      </c>
    </row>
    <row r="105" spans="2:51" s="6" customFormat="1" ht="15.75" customHeight="1">
      <c r="B105" s="145"/>
      <c r="D105" s="138" t="s">
        <v>157</v>
      </c>
      <c r="E105" s="146"/>
      <c r="F105" s="147" t="s">
        <v>159</v>
      </c>
      <c r="H105" s="148">
        <v>0.03</v>
      </c>
      <c r="L105" s="145"/>
      <c r="M105" s="149"/>
      <c r="T105" s="150"/>
      <c r="AT105" s="146" t="s">
        <v>157</v>
      </c>
      <c r="AU105" s="146" t="s">
        <v>85</v>
      </c>
      <c r="AV105" s="146" t="s">
        <v>85</v>
      </c>
      <c r="AW105" s="146" t="s">
        <v>109</v>
      </c>
      <c r="AX105" s="146" t="s">
        <v>77</v>
      </c>
      <c r="AY105" s="146" t="s">
        <v>143</v>
      </c>
    </row>
    <row r="106" spans="2:51" s="6" customFormat="1" ht="15.75" customHeight="1">
      <c r="B106" s="140"/>
      <c r="D106" s="138" t="s">
        <v>157</v>
      </c>
      <c r="E106" s="141"/>
      <c r="F106" s="142" t="s">
        <v>160</v>
      </c>
      <c r="H106" s="141"/>
      <c r="L106" s="140"/>
      <c r="M106" s="143"/>
      <c r="T106" s="144"/>
      <c r="AT106" s="141" t="s">
        <v>157</v>
      </c>
      <c r="AU106" s="141" t="s">
        <v>85</v>
      </c>
      <c r="AV106" s="141" t="s">
        <v>23</v>
      </c>
      <c r="AW106" s="141" t="s">
        <v>109</v>
      </c>
      <c r="AX106" s="141" t="s">
        <v>77</v>
      </c>
      <c r="AY106" s="141" t="s">
        <v>143</v>
      </c>
    </row>
    <row r="107" spans="2:51" s="6" customFormat="1" ht="15.75" customHeight="1">
      <c r="B107" s="145"/>
      <c r="D107" s="138" t="s">
        <v>157</v>
      </c>
      <c r="E107" s="146"/>
      <c r="F107" s="147" t="s">
        <v>161</v>
      </c>
      <c r="H107" s="148">
        <v>0.007</v>
      </c>
      <c r="L107" s="145"/>
      <c r="M107" s="149"/>
      <c r="T107" s="150"/>
      <c r="AT107" s="146" t="s">
        <v>157</v>
      </c>
      <c r="AU107" s="146" t="s">
        <v>85</v>
      </c>
      <c r="AV107" s="146" t="s">
        <v>85</v>
      </c>
      <c r="AW107" s="146" t="s">
        <v>109</v>
      </c>
      <c r="AX107" s="146" t="s">
        <v>77</v>
      </c>
      <c r="AY107" s="146" t="s">
        <v>143</v>
      </c>
    </row>
    <row r="108" spans="2:51" s="6" customFormat="1" ht="15.75" customHeight="1">
      <c r="B108" s="151"/>
      <c r="D108" s="138" t="s">
        <v>157</v>
      </c>
      <c r="E108" s="152"/>
      <c r="F108" s="153" t="s">
        <v>162</v>
      </c>
      <c r="H108" s="154">
        <v>0.037</v>
      </c>
      <c r="L108" s="151"/>
      <c r="M108" s="155"/>
      <c r="T108" s="156"/>
      <c r="AT108" s="152" t="s">
        <v>157</v>
      </c>
      <c r="AU108" s="152" t="s">
        <v>85</v>
      </c>
      <c r="AV108" s="152" t="s">
        <v>151</v>
      </c>
      <c r="AW108" s="152" t="s">
        <v>109</v>
      </c>
      <c r="AX108" s="152" t="s">
        <v>23</v>
      </c>
      <c r="AY108" s="152" t="s">
        <v>143</v>
      </c>
    </row>
    <row r="109" spans="2:65" s="6" customFormat="1" ht="15.75" customHeight="1">
      <c r="B109" s="22"/>
      <c r="C109" s="124" t="s">
        <v>85</v>
      </c>
      <c r="D109" s="124" t="s">
        <v>146</v>
      </c>
      <c r="E109" s="125" t="s">
        <v>163</v>
      </c>
      <c r="F109" s="126" t="s">
        <v>164</v>
      </c>
      <c r="G109" s="127" t="s">
        <v>165</v>
      </c>
      <c r="H109" s="128">
        <v>0.312</v>
      </c>
      <c r="I109" s="129"/>
      <c r="J109" s="130">
        <f>ROUND($I$109*$H$109,2)</f>
        <v>0</v>
      </c>
      <c r="K109" s="126" t="s">
        <v>150</v>
      </c>
      <c r="L109" s="22"/>
      <c r="M109" s="131"/>
      <c r="N109" s="132" t="s">
        <v>48</v>
      </c>
      <c r="Q109" s="133">
        <v>0.17818</v>
      </c>
      <c r="R109" s="133">
        <f>$Q$109*$H$109</f>
        <v>0.05559216</v>
      </c>
      <c r="S109" s="133">
        <v>0</v>
      </c>
      <c r="T109" s="134">
        <f>$S$109*$H$109</f>
        <v>0</v>
      </c>
      <c r="AR109" s="84" t="s">
        <v>151</v>
      </c>
      <c r="AT109" s="84" t="s">
        <v>146</v>
      </c>
      <c r="AU109" s="84" t="s">
        <v>85</v>
      </c>
      <c r="AY109" s="6" t="s">
        <v>143</v>
      </c>
      <c r="BE109" s="135">
        <f>IF($N$109="základní",$J$109,0)</f>
        <v>0</v>
      </c>
      <c r="BF109" s="135">
        <f>IF($N$109="snížená",$J$109,0)</f>
        <v>0</v>
      </c>
      <c r="BG109" s="135">
        <f>IF($N$109="zákl. přenesená",$J$109,0)</f>
        <v>0</v>
      </c>
      <c r="BH109" s="135">
        <f>IF($N$109="sníž. přenesená",$J$109,0)</f>
        <v>0</v>
      </c>
      <c r="BI109" s="135">
        <f>IF($N$109="nulová",$J$109,0)</f>
        <v>0</v>
      </c>
      <c r="BJ109" s="84" t="s">
        <v>23</v>
      </c>
      <c r="BK109" s="135">
        <f>ROUND($I$109*$H$109,2)</f>
        <v>0</v>
      </c>
      <c r="BL109" s="84" t="s">
        <v>151</v>
      </c>
      <c r="BM109" s="84" t="s">
        <v>166</v>
      </c>
    </row>
    <row r="110" spans="2:47" s="6" customFormat="1" ht="16.5" customHeight="1">
      <c r="B110" s="22"/>
      <c r="D110" s="136" t="s">
        <v>153</v>
      </c>
      <c r="F110" s="137" t="s">
        <v>167</v>
      </c>
      <c r="L110" s="22"/>
      <c r="M110" s="48"/>
      <c r="T110" s="49"/>
      <c r="AT110" s="6" t="s">
        <v>153</v>
      </c>
      <c r="AU110" s="6" t="s">
        <v>85</v>
      </c>
    </row>
    <row r="111" spans="2:51" s="6" customFormat="1" ht="15.75" customHeight="1">
      <c r="B111" s="140"/>
      <c r="D111" s="138" t="s">
        <v>157</v>
      </c>
      <c r="E111" s="141"/>
      <c r="F111" s="142" t="s">
        <v>168</v>
      </c>
      <c r="H111" s="141"/>
      <c r="L111" s="140"/>
      <c r="M111" s="143"/>
      <c r="T111" s="144"/>
      <c r="AT111" s="141" t="s">
        <v>157</v>
      </c>
      <c r="AU111" s="141" t="s">
        <v>85</v>
      </c>
      <c r="AV111" s="141" t="s">
        <v>23</v>
      </c>
      <c r="AW111" s="141" t="s">
        <v>109</v>
      </c>
      <c r="AX111" s="141" t="s">
        <v>77</v>
      </c>
      <c r="AY111" s="141" t="s">
        <v>143</v>
      </c>
    </row>
    <row r="112" spans="2:51" s="6" customFormat="1" ht="15.75" customHeight="1">
      <c r="B112" s="145"/>
      <c r="D112" s="138" t="s">
        <v>157</v>
      </c>
      <c r="E112" s="146"/>
      <c r="F112" s="147" t="s">
        <v>169</v>
      </c>
      <c r="H112" s="148">
        <v>0.312</v>
      </c>
      <c r="L112" s="145"/>
      <c r="M112" s="149"/>
      <c r="T112" s="150"/>
      <c r="AT112" s="146" t="s">
        <v>157</v>
      </c>
      <c r="AU112" s="146" t="s">
        <v>85</v>
      </c>
      <c r="AV112" s="146" t="s">
        <v>85</v>
      </c>
      <c r="AW112" s="146" t="s">
        <v>109</v>
      </c>
      <c r="AX112" s="146" t="s">
        <v>23</v>
      </c>
      <c r="AY112" s="146" t="s">
        <v>143</v>
      </c>
    </row>
    <row r="113" spans="2:65" s="6" customFormat="1" ht="15.75" customHeight="1">
      <c r="B113" s="22"/>
      <c r="C113" s="124" t="s">
        <v>144</v>
      </c>
      <c r="D113" s="124" t="s">
        <v>146</v>
      </c>
      <c r="E113" s="125" t="s">
        <v>170</v>
      </c>
      <c r="F113" s="126" t="s">
        <v>171</v>
      </c>
      <c r="G113" s="127" t="s">
        <v>165</v>
      </c>
      <c r="H113" s="128">
        <v>1.539</v>
      </c>
      <c r="I113" s="129"/>
      <c r="J113" s="130">
        <f>ROUND($I$113*$H$113,2)</f>
        <v>0</v>
      </c>
      <c r="K113" s="126" t="s">
        <v>150</v>
      </c>
      <c r="L113" s="22"/>
      <c r="M113" s="131"/>
      <c r="N113" s="132" t="s">
        <v>48</v>
      </c>
      <c r="Q113" s="133">
        <v>0.26723</v>
      </c>
      <c r="R113" s="133">
        <f>$Q$113*$H$113</f>
        <v>0.41126697</v>
      </c>
      <c r="S113" s="133">
        <v>0</v>
      </c>
      <c r="T113" s="134">
        <f>$S$113*$H$113</f>
        <v>0</v>
      </c>
      <c r="AR113" s="84" t="s">
        <v>151</v>
      </c>
      <c r="AT113" s="84" t="s">
        <v>146</v>
      </c>
      <c r="AU113" s="84" t="s">
        <v>85</v>
      </c>
      <c r="AY113" s="6" t="s">
        <v>143</v>
      </c>
      <c r="BE113" s="135">
        <f>IF($N$113="základní",$J$113,0)</f>
        <v>0</v>
      </c>
      <c r="BF113" s="135">
        <f>IF($N$113="snížená",$J$113,0)</f>
        <v>0</v>
      </c>
      <c r="BG113" s="135">
        <f>IF($N$113="zákl. přenesená",$J$113,0)</f>
        <v>0</v>
      </c>
      <c r="BH113" s="135">
        <f>IF($N$113="sníž. přenesená",$J$113,0)</f>
        <v>0</v>
      </c>
      <c r="BI113" s="135">
        <f>IF($N$113="nulová",$J$113,0)</f>
        <v>0</v>
      </c>
      <c r="BJ113" s="84" t="s">
        <v>23</v>
      </c>
      <c r="BK113" s="135">
        <f>ROUND($I$113*$H$113,2)</f>
        <v>0</v>
      </c>
      <c r="BL113" s="84" t="s">
        <v>151</v>
      </c>
      <c r="BM113" s="84" t="s">
        <v>172</v>
      </c>
    </row>
    <row r="114" spans="2:47" s="6" customFormat="1" ht="16.5" customHeight="1">
      <c r="B114" s="22"/>
      <c r="D114" s="136" t="s">
        <v>153</v>
      </c>
      <c r="F114" s="137" t="s">
        <v>173</v>
      </c>
      <c r="L114" s="22"/>
      <c r="M114" s="48"/>
      <c r="T114" s="49"/>
      <c r="AT114" s="6" t="s">
        <v>153</v>
      </c>
      <c r="AU114" s="6" t="s">
        <v>85</v>
      </c>
    </row>
    <row r="115" spans="2:47" s="6" customFormat="1" ht="57.75" customHeight="1">
      <c r="B115" s="22"/>
      <c r="D115" s="138" t="s">
        <v>155</v>
      </c>
      <c r="F115" s="139" t="s">
        <v>174</v>
      </c>
      <c r="L115" s="22"/>
      <c r="M115" s="48"/>
      <c r="T115" s="49"/>
      <c r="AT115" s="6" t="s">
        <v>155</v>
      </c>
      <c r="AU115" s="6" t="s">
        <v>85</v>
      </c>
    </row>
    <row r="116" spans="2:51" s="6" customFormat="1" ht="15.75" customHeight="1">
      <c r="B116" s="145"/>
      <c r="D116" s="138" t="s">
        <v>157</v>
      </c>
      <c r="E116" s="146"/>
      <c r="F116" s="147" t="s">
        <v>175</v>
      </c>
      <c r="H116" s="148">
        <v>0.686</v>
      </c>
      <c r="L116" s="145"/>
      <c r="M116" s="149"/>
      <c r="T116" s="150"/>
      <c r="AT116" s="146" t="s">
        <v>157</v>
      </c>
      <c r="AU116" s="146" t="s">
        <v>85</v>
      </c>
      <c r="AV116" s="146" t="s">
        <v>85</v>
      </c>
      <c r="AW116" s="146" t="s">
        <v>109</v>
      </c>
      <c r="AX116" s="146" t="s">
        <v>77</v>
      </c>
      <c r="AY116" s="146" t="s">
        <v>143</v>
      </c>
    </row>
    <row r="117" spans="2:51" s="6" customFormat="1" ht="15.75" customHeight="1">
      <c r="B117" s="145"/>
      <c r="D117" s="138" t="s">
        <v>157</v>
      </c>
      <c r="E117" s="146"/>
      <c r="F117" s="147" t="s">
        <v>176</v>
      </c>
      <c r="H117" s="148">
        <v>0.853</v>
      </c>
      <c r="L117" s="145"/>
      <c r="M117" s="149"/>
      <c r="T117" s="150"/>
      <c r="AT117" s="146" t="s">
        <v>157</v>
      </c>
      <c r="AU117" s="146" t="s">
        <v>85</v>
      </c>
      <c r="AV117" s="146" t="s">
        <v>85</v>
      </c>
      <c r="AW117" s="146" t="s">
        <v>109</v>
      </c>
      <c r="AX117" s="146" t="s">
        <v>77</v>
      </c>
      <c r="AY117" s="146" t="s">
        <v>143</v>
      </c>
    </row>
    <row r="118" spans="2:51" s="6" customFormat="1" ht="15.75" customHeight="1">
      <c r="B118" s="151"/>
      <c r="D118" s="138" t="s">
        <v>157</v>
      </c>
      <c r="E118" s="152"/>
      <c r="F118" s="153" t="s">
        <v>162</v>
      </c>
      <c r="H118" s="154">
        <v>1.539</v>
      </c>
      <c r="L118" s="151"/>
      <c r="M118" s="155"/>
      <c r="T118" s="156"/>
      <c r="AT118" s="152" t="s">
        <v>157</v>
      </c>
      <c r="AU118" s="152" t="s">
        <v>85</v>
      </c>
      <c r="AV118" s="152" t="s">
        <v>151</v>
      </c>
      <c r="AW118" s="152" t="s">
        <v>109</v>
      </c>
      <c r="AX118" s="152" t="s">
        <v>23</v>
      </c>
      <c r="AY118" s="152" t="s">
        <v>143</v>
      </c>
    </row>
    <row r="119" spans="2:63" s="113" customFormat="1" ht="30.75" customHeight="1">
      <c r="B119" s="114"/>
      <c r="D119" s="115" t="s">
        <v>76</v>
      </c>
      <c r="E119" s="122" t="s">
        <v>177</v>
      </c>
      <c r="F119" s="122" t="s">
        <v>178</v>
      </c>
      <c r="J119" s="123">
        <f>$BK$119</f>
        <v>0</v>
      </c>
      <c r="L119" s="114"/>
      <c r="M119" s="118"/>
      <c r="P119" s="119">
        <f>SUM($P$120:$P$152)</f>
        <v>0</v>
      </c>
      <c r="R119" s="119">
        <f>SUM($R$120:$R$152)</f>
        <v>13.71864987</v>
      </c>
      <c r="T119" s="120">
        <f>SUM($T$120:$T$152)</f>
        <v>0</v>
      </c>
      <c r="AR119" s="115" t="s">
        <v>23</v>
      </c>
      <c r="AT119" s="115" t="s">
        <v>76</v>
      </c>
      <c r="AU119" s="115" t="s">
        <v>23</v>
      </c>
      <c r="AY119" s="115" t="s">
        <v>143</v>
      </c>
      <c r="BK119" s="121">
        <f>SUM($BK$120:$BK$152)</f>
        <v>0</v>
      </c>
    </row>
    <row r="120" spans="2:65" s="6" customFormat="1" ht="15.75" customHeight="1">
      <c r="B120" s="22"/>
      <c r="C120" s="124" t="s">
        <v>151</v>
      </c>
      <c r="D120" s="124" t="s">
        <v>146</v>
      </c>
      <c r="E120" s="125" t="s">
        <v>179</v>
      </c>
      <c r="F120" s="126" t="s">
        <v>180</v>
      </c>
      <c r="G120" s="127" t="s">
        <v>165</v>
      </c>
      <c r="H120" s="128">
        <v>329.46</v>
      </c>
      <c r="I120" s="129"/>
      <c r="J120" s="130">
        <f>ROUND($I$120*$H$120,2)</f>
        <v>0</v>
      </c>
      <c r="K120" s="126" t="s">
        <v>150</v>
      </c>
      <c r="L120" s="22"/>
      <c r="M120" s="131"/>
      <c r="N120" s="132" t="s">
        <v>48</v>
      </c>
      <c r="Q120" s="133">
        <v>0.0057</v>
      </c>
      <c r="R120" s="133">
        <f>$Q$120*$H$120</f>
        <v>1.8779219999999999</v>
      </c>
      <c r="S120" s="133">
        <v>0</v>
      </c>
      <c r="T120" s="134">
        <f>$S$120*$H$120</f>
        <v>0</v>
      </c>
      <c r="AR120" s="84" t="s">
        <v>151</v>
      </c>
      <c r="AT120" s="84" t="s">
        <v>146</v>
      </c>
      <c r="AU120" s="84" t="s">
        <v>85</v>
      </c>
      <c r="AY120" s="6" t="s">
        <v>143</v>
      </c>
      <c r="BE120" s="135">
        <f>IF($N$120="základní",$J$120,0)</f>
        <v>0</v>
      </c>
      <c r="BF120" s="135">
        <f>IF($N$120="snížená",$J$120,0)</f>
        <v>0</v>
      </c>
      <c r="BG120" s="135">
        <f>IF($N$120="zákl. přenesená",$J$120,0)</f>
        <v>0</v>
      </c>
      <c r="BH120" s="135">
        <f>IF($N$120="sníž. přenesená",$J$120,0)</f>
        <v>0</v>
      </c>
      <c r="BI120" s="135">
        <f>IF($N$120="nulová",$J$120,0)</f>
        <v>0</v>
      </c>
      <c r="BJ120" s="84" t="s">
        <v>23</v>
      </c>
      <c r="BK120" s="135">
        <f>ROUND($I$120*$H$120,2)</f>
        <v>0</v>
      </c>
      <c r="BL120" s="84" t="s">
        <v>151</v>
      </c>
      <c r="BM120" s="84" t="s">
        <v>181</v>
      </c>
    </row>
    <row r="121" spans="2:47" s="6" customFormat="1" ht="27" customHeight="1">
      <c r="B121" s="22"/>
      <c r="D121" s="136" t="s">
        <v>153</v>
      </c>
      <c r="F121" s="137" t="s">
        <v>182</v>
      </c>
      <c r="L121" s="22"/>
      <c r="M121" s="48"/>
      <c r="T121" s="49"/>
      <c r="AT121" s="6" t="s">
        <v>153</v>
      </c>
      <c r="AU121" s="6" t="s">
        <v>85</v>
      </c>
    </row>
    <row r="122" spans="2:47" s="6" customFormat="1" ht="44.25" customHeight="1">
      <c r="B122" s="22"/>
      <c r="D122" s="138" t="s">
        <v>155</v>
      </c>
      <c r="F122" s="139" t="s">
        <v>183</v>
      </c>
      <c r="L122" s="22"/>
      <c r="M122" s="48"/>
      <c r="T122" s="49"/>
      <c r="AT122" s="6" t="s">
        <v>155</v>
      </c>
      <c r="AU122" s="6" t="s">
        <v>85</v>
      </c>
    </row>
    <row r="123" spans="2:65" s="6" customFormat="1" ht="15.75" customHeight="1">
      <c r="B123" s="22"/>
      <c r="C123" s="124" t="s">
        <v>184</v>
      </c>
      <c r="D123" s="124" t="s">
        <v>146</v>
      </c>
      <c r="E123" s="125" t="s">
        <v>185</v>
      </c>
      <c r="F123" s="126" t="s">
        <v>186</v>
      </c>
      <c r="G123" s="127" t="s">
        <v>165</v>
      </c>
      <c r="H123" s="128">
        <v>752.758</v>
      </c>
      <c r="I123" s="129"/>
      <c r="J123" s="130">
        <f>ROUND($I$123*$H$123,2)</f>
        <v>0</v>
      </c>
      <c r="K123" s="126" t="s">
        <v>150</v>
      </c>
      <c r="L123" s="22"/>
      <c r="M123" s="131"/>
      <c r="N123" s="132" t="s">
        <v>48</v>
      </c>
      <c r="Q123" s="133">
        <v>0.0057</v>
      </c>
      <c r="R123" s="133">
        <f>$Q$123*$H$123</f>
        <v>4.2907206</v>
      </c>
      <c r="S123" s="133">
        <v>0</v>
      </c>
      <c r="T123" s="134">
        <f>$S$123*$H$123</f>
        <v>0</v>
      </c>
      <c r="AR123" s="84" t="s">
        <v>151</v>
      </c>
      <c r="AT123" s="84" t="s">
        <v>146</v>
      </c>
      <c r="AU123" s="84" t="s">
        <v>85</v>
      </c>
      <c r="AY123" s="6" t="s">
        <v>143</v>
      </c>
      <c r="BE123" s="135">
        <f>IF($N$123="základní",$J$123,0)</f>
        <v>0</v>
      </c>
      <c r="BF123" s="135">
        <f>IF($N$123="snížená",$J$123,0)</f>
        <v>0</v>
      </c>
      <c r="BG123" s="135">
        <f>IF($N$123="zákl. přenesená",$J$123,0)</f>
        <v>0</v>
      </c>
      <c r="BH123" s="135">
        <f>IF($N$123="sníž. přenesená",$J$123,0)</f>
        <v>0</v>
      </c>
      <c r="BI123" s="135">
        <f>IF($N$123="nulová",$J$123,0)</f>
        <v>0</v>
      </c>
      <c r="BJ123" s="84" t="s">
        <v>23</v>
      </c>
      <c r="BK123" s="135">
        <f>ROUND($I$123*$H$123,2)</f>
        <v>0</v>
      </c>
      <c r="BL123" s="84" t="s">
        <v>151</v>
      </c>
      <c r="BM123" s="84" t="s">
        <v>187</v>
      </c>
    </row>
    <row r="124" spans="2:47" s="6" customFormat="1" ht="27" customHeight="1">
      <c r="B124" s="22"/>
      <c r="D124" s="136" t="s">
        <v>153</v>
      </c>
      <c r="F124" s="137" t="s">
        <v>188</v>
      </c>
      <c r="L124" s="22"/>
      <c r="M124" s="48"/>
      <c r="T124" s="49"/>
      <c r="AT124" s="6" t="s">
        <v>153</v>
      </c>
      <c r="AU124" s="6" t="s">
        <v>85</v>
      </c>
    </row>
    <row r="125" spans="2:47" s="6" customFormat="1" ht="44.25" customHeight="1">
      <c r="B125" s="22"/>
      <c r="D125" s="138" t="s">
        <v>155</v>
      </c>
      <c r="F125" s="139" t="s">
        <v>183</v>
      </c>
      <c r="L125" s="22"/>
      <c r="M125" s="48"/>
      <c r="T125" s="49"/>
      <c r="AT125" s="6" t="s">
        <v>155</v>
      </c>
      <c r="AU125" s="6" t="s">
        <v>85</v>
      </c>
    </row>
    <row r="126" spans="2:65" s="6" customFormat="1" ht="15.75" customHeight="1">
      <c r="B126" s="22"/>
      <c r="C126" s="124" t="s">
        <v>177</v>
      </c>
      <c r="D126" s="124" t="s">
        <v>146</v>
      </c>
      <c r="E126" s="125" t="s">
        <v>189</v>
      </c>
      <c r="F126" s="126" t="s">
        <v>190</v>
      </c>
      <c r="G126" s="127" t="s">
        <v>165</v>
      </c>
      <c r="H126" s="128">
        <v>283</v>
      </c>
      <c r="I126" s="129"/>
      <c r="J126" s="130">
        <f>ROUND($I$126*$H$126,2)</f>
        <v>0</v>
      </c>
      <c r="K126" s="126" t="s">
        <v>150</v>
      </c>
      <c r="L126" s="22"/>
      <c r="M126" s="131"/>
      <c r="N126" s="132" t="s">
        <v>48</v>
      </c>
      <c r="Q126" s="133">
        <v>0</v>
      </c>
      <c r="R126" s="133">
        <f>$Q$126*$H$126</f>
        <v>0</v>
      </c>
      <c r="S126" s="133">
        <v>0</v>
      </c>
      <c r="T126" s="134">
        <f>$S$126*$H$126</f>
        <v>0</v>
      </c>
      <c r="AR126" s="84" t="s">
        <v>151</v>
      </c>
      <c r="AT126" s="84" t="s">
        <v>146</v>
      </c>
      <c r="AU126" s="84" t="s">
        <v>85</v>
      </c>
      <c r="AY126" s="6" t="s">
        <v>143</v>
      </c>
      <c r="BE126" s="135">
        <f>IF($N$126="základní",$J$126,0)</f>
        <v>0</v>
      </c>
      <c r="BF126" s="135">
        <f>IF($N$126="snížená",$J$126,0)</f>
        <v>0</v>
      </c>
      <c r="BG126" s="135">
        <f>IF($N$126="zákl. přenesená",$J$126,0)</f>
        <v>0</v>
      </c>
      <c r="BH126" s="135">
        <f>IF($N$126="sníž. přenesená",$J$126,0)</f>
        <v>0</v>
      </c>
      <c r="BI126" s="135">
        <f>IF($N$126="nulová",$J$126,0)</f>
        <v>0</v>
      </c>
      <c r="BJ126" s="84" t="s">
        <v>23</v>
      </c>
      <c r="BK126" s="135">
        <f>ROUND($I$126*$H$126,2)</f>
        <v>0</v>
      </c>
      <c r="BL126" s="84" t="s">
        <v>151</v>
      </c>
      <c r="BM126" s="84" t="s">
        <v>191</v>
      </c>
    </row>
    <row r="127" spans="2:47" s="6" customFormat="1" ht="16.5" customHeight="1">
      <c r="B127" s="22"/>
      <c r="D127" s="136" t="s">
        <v>153</v>
      </c>
      <c r="F127" s="137" t="s">
        <v>192</v>
      </c>
      <c r="L127" s="22"/>
      <c r="M127" s="48"/>
      <c r="T127" s="49"/>
      <c r="AT127" s="6" t="s">
        <v>153</v>
      </c>
      <c r="AU127" s="6" t="s">
        <v>85</v>
      </c>
    </row>
    <row r="128" spans="2:65" s="6" customFormat="1" ht="15.75" customHeight="1">
      <c r="B128" s="22"/>
      <c r="C128" s="124" t="s">
        <v>193</v>
      </c>
      <c r="D128" s="124" t="s">
        <v>146</v>
      </c>
      <c r="E128" s="125" t="s">
        <v>194</v>
      </c>
      <c r="F128" s="126" t="s">
        <v>195</v>
      </c>
      <c r="G128" s="127" t="s">
        <v>196</v>
      </c>
      <c r="H128" s="128">
        <v>2.563</v>
      </c>
      <c r="I128" s="129"/>
      <c r="J128" s="130">
        <f>ROUND($I$128*$H$128,2)</f>
        <v>0</v>
      </c>
      <c r="K128" s="126" t="s">
        <v>150</v>
      </c>
      <c r="L128" s="22"/>
      <c r="M128" s="131"/>
      <c r="N128" s="132" t="s">
        <v>48</v>
      </c>
      <c r="Q128" s="133">
        <v>2.45329</v>
      </c>
      <c r="R128" s="133">
        <f>$Q$128*$H$128</f>
        <v>6.28778227</v>
      </c>
      <c r="S128" s="133">
        <v>0</v>
      </c>
      <c r="T128" s="134">
        <f>$S$128*$H$128</f>
        <v>0</v>
      </c>
      <c r="AR128" s="84" t="s">
        <v>151</v>
      </c>
      <c r="AT128" s="84" t="s">
        <v>146</v>
      </c>
      <c r="AU128" s="84" t="s">
        <v>85</v>
      </c>
      <c r="AY128" s="6" t="s">
        <v>143</v>
      </c>
      <c r="BE128" s="135">
        <f>IF($N$128="základní",$J$128,0)</f>
        <v>0</v>
      </c>
      <c r="BF128" s="135">
        <f>IF($N$128="snížená",$J$128,0)</f>
        <v>0</v>
      </c>
      <c r="BG128" s="135">
        <f>IF($N$128="zákl. přenesená",$J$128,0)</f>
        <v>0</v>
      </c>
      <c r="BH128" s="135">
        <f>IF($N$128="sníž. přenesená",$J$128,0)</f>
        <v>0</v>
      </c>
      <c r="BI128" s="135">
        <f>IF($N$128="nulová",$J$128,0)</f>
        <v>0</v>
      </c>
      <c r="BJ128" s="84" t="s">
        <v>23</v>
      </c>
      <c r="BK128" s="135">
        <f>ROUND($I$128*$H$128,2)</f>
        <v>0</v>
      </c>
      <c r="BL128" s="84" t="s">
        <v>151</v>
      </c>
      <c r="BM128" s="84" t="s">
        <v>197</v>
      </c>
    </row>
    <row r="129" spans="2:47" s="6" customFormat="1" ht="16.5" customHeight="1">
      <c r="B129" s="22"/>
      <c r="D129" s="136" t="s">
        <v>153</v>
      </c>
      <c r="F129" s="137" t="s">
        <v>198</v>
      </c>
      <c r="L129" s="22"/>
      <c r="M129" s="48"/>
      <c r="T129" s="49"/>
      <c r="AT129" s="6" t="s">
        <v>153</v>
      </c>
      <c r="AU129" s="6" t="s">
        <v>85</v>
      </c>
    </row>
    <row r="130" spans="2:47" s="6" customFormat="1" ht="125.25" customHeight="1">
      <c r="B130" s="22"/>
      <c r="D130" s="138" t="s">
        <v>155</v>
      </c>
      <c r="F130" s="139" t="s">
        <v>199</v>
      </c>
      <c r="L130" s="22"/>
      <c r="M130" s="48"/>
      <c r="T130" s="49"/>
      <c r="AT130" s="6" t="s">
        <v>155</v>
      </c>
      <c r="AU130" s="6" t="s">
        <v>85</v>
      </c>
    </row>
    <row r="131" spans="2:51" s="6" customFormat="1" ht="15.75" customHeight="1">
      <c r="B131" s="140"/>
      <c r="D131" s="138" t="s">
        <v>157</v>
      </c>
      <c r="E131" s="141"/>
      <c r="F131" s="142" t="s">
        <v>200</v>
      </c>
      <c r="H131" s="141"/>
      <c r="L131" s="140"/>
      <c r="M131" s="143"/>
      <c r="T131" s="144"/>
      <c r="AT131" s="141" t="s">
        <v>157</v>
      </c>
      <c r="AU131" s="141" t="s">
        <v>85</v>
      </c>
      <c r="AV131" s="141" t="s">
        <v>23</v>
      </c>
      <c r="AW131" s="141" t="s">
        <v>109</v>
      </c>
      <c r="AX131" s="141" t="s">
        <v>77</v>
      </c>
      <c r="AY131" s="141" t="s">
        <v>143</v>
      </c>
    </row>
    <row r="132" spans="2:51" s="6" customFormat="1" ht="15.75" customHeight="1">
      <c r="B132" s="145"/>
      <c r="D132" s="138" t="s">
        <v>157</v>
      </c>
      <c r="E132" s="146"/>
      <c r="F132" s="147" t="s">
        <v>201</v>
      </c>
      <c r="H132" s="148">
        <v>2.563</v>
      </c>
      <c r="L132" s="145"/>
      <c r="M132" s="149"/>
      <c r="T132" s="150"/>
      <c r="AT132" s="146" t="s">
        <v>157</v>
      </c>
      <c r="AU132" s="146" t="s">
        <v>85</v>
      </c>
      <c r="AV132" s="146" t="s">
        <v>85</v>
      </c>
      <c r="AW132" s="146" t="s">
        <v>109</v>
      </c>
      <c r="AX132" s="146" t="s">
        <v>23</v>
      </c>
      <c r="AY132" s="146" t="s">
        <v>143</v>
      </c>
    </row>
    <row r="133" spans="2:65" s="6" customFormat="1" ht="15.75" customHeight="1">
      <c r="B133" s="22"/>
      <c r="C133" s="124" t="s">
        <v>202</v>
      </c>
      <c r="D133" s="124" t="s">
        <v>146</v>
      </c>
      <c r="E133" s="125" t="s">
        <v>203</v>
      </c>
      <c r="F133" s="126" t="s">
        <v>204</v>
      </c>
      <c r="G133" s="127" t="s">
        <v>196</v>
      </c>
      <c r="H133" s="128">
        <v>2.563</v>
      </c>
      <c r="I133" s="129"/>
      <c r="J133" s="130">
        <f>ROUND($I$133*$H$133,2)</f>
        <v>0</v>
      </c>
      <c r="K133" s="126" t="s">
        <v>150</v>
      </c>
      <c r="L133" s="22"/>
      <c r="M133" s="131"/>
      <c r="N133" s="132" t="s">
        <v>48</v>
      </c>
      <c r="Q133" s="133">
        <v>0</v>
      </c>
      <c r="R133" s="133">
        <f>$Q$133*$H$133</f>
        <v>0</v>
      </c>
      <c r="S133" s="133">
        <v>0</v>
      </c>
      <c r="T133" s="134">
        <f>$S$133*$H$133</f>
        <v>0</v>
      </c>
      <c r="AR133" s="84" t="s">
        <v>151</v>
      </c>
      <c r="AT133" s="84" t="s">
        <v>146</v>
      </c>
      <c r="AU133" s="84" t="s">
        <v>85</v>
      </c>
      <c r="AY133" s="6" t="s">
        <v>143</v>
      </c>
      <c r="BE133" s="135">
        <f>IF($N$133="základní",$J$133,0)</f>
        <v>0</v>
      </c>
      <c r="BF133" s="135">
        <f>IF($N$133="snížená",$J$133,0)</f>
        <v>0</v>
      </c>
      <c r="BG133" s="135">
        <f>IF($N$133="zákl. přenesená",$J$133,0)</f>
        <v>0</v>
      </c>
      <c r="BH133" s="135">
        <f>IF($N$133="sníž. přenesená",$J$133,0)</f>
        <v>0</v>
      </c>
      <c r="BI133" s="135">
        <f>IF($N$133="nulová",$J$133,0)</f>
        <v>0</v>
      </c>
      <c r="BJ133" s="84" t="s">
        <v>23</v>
      </c>
      <c r="BK133" s="135">
        <f>ROUND($I$133*$H$133,2)</f>
        <v>0</v>
      </c>
      <c r="BL133" s="84" t="s">
        <v>151</v>
      </c>
      <c r="BM133" s="84" t="s">
        <v>205</v>
      </c>
    </row>
    <row r="134" spans="2:47" s="6" customFormat="1" ht="27" customHeight="1">
      <c r="B134" s="22"/>
      <c r="D134" s="136" t="s">
        <v>153</v>
      </c>
      <c r="F134" s="137" t="s">
        <v>206</v>
      </c>
      <c r="L134" s="22"/>
      <c r="M134" s="48"/>
      <c r="T134" s="49"/>
      <c r="AT134" s="6" t="s">
        <v>153</v>
      </c>
      <c r="AU134" s="6" t="s">
        <v>85</v>
      </c>
    </row>
    <row r="135" spans="2:47" s="6" customFormat="1" ht="71.25" customHeight="1">
      <c r="B135" s="22"/>
      <c r="D135" s="138" t="s">
        <v>155</v>
      </c>
      <c r="F135" s="139" t="s">
        <v>207</v>
      </c>
      <c r="L135" s="22"/>
      <c r="M135" s="48"/>
      <c r="T135" s="49"/>
      <c r="AT135" s="6" t="s">
        <v>155</v>
      </c>
      <c r="AU135" s="6" t="s">
        <v>85</v>
      </c>
    </row>
    <row r="136" spans="2:51" s="6" customFormat="1" ht="15.75" customHeight="1">
      <c r="B136" s="140"/>
      <c r="D136" s="138" t="s">
        <v>157</v>
      </c>
      <c r="E136" s="141"/>
      <c r="F136" s="142" t="s">
        <v>200</v>
      </c>
      <c r="H136" s="141"/>
      <c r="L136" s="140"/>
      <c r="M136" s="143"/>
      <c r="T136" s="144"/>
      <c r="AT136" s="141" t="s">
        <v>157</v>
      </c>
      <c r="AU136" s="141" t="s">
        <v>85</v>
      </c>
      <c r="AV136" s="141" t="s">
        <v>23</v>
      </c>
      <c r="AW136" s="141" t="s">
        <v>109</v>
      </c>
      <c r="AX136" s="141" t="s">
        <v>77</v>
      </c>
      <c r="AY136" s="141" t="s">
        <v>143</v>
      </c>
    </row>
    <row r="137" spans="2:51" s="6" customFormat="1" ht="15.75" customHeight="1">
      <c r="B137" s="145"/>
      <c r="D137" s="138" t="s">
        <v>157</v>
      </c>
      <c r="E137" s="146"/>
      <c r="F137" s="147" t="s">
        <v>201</v>
      </c>
      <c r="H137" s="148">
        <v>2.563</v>
      </c>
      <c r="L137" s="145"/>
      <c r="M137" s="149"/>
      <c r="T137" s="150"/>
      <c r="AT137" s="146" t="s">
        <v>157</v>
      </c>
      <c r="AU137" s="146" t="s">
        <v>85</v>
      </c>
      <c r="AV137" s="146" t="s">
        <v>85</v>
      </c>
      <c r="AW137" s="146" t="s">
        <v>109</v>
      </c>
      <c r="AX137" s="146" t="s">
        <v>23</v>
      </c>
      <c r="AY137" s="146" t="s">
        <v>143</v>
      </c>
    </row>
    <row r="138" spans="2:65" s="6" customFormat="1" ht="15.75" customHeight="1">
      <c r="B138" s="22"/>
      <c r="C138" s="124" t="s">
        <v>208</v>
      </c>
      <c r="D138" s="124" t="s">
        <v>146</v>
      </c>
      <c r="E138" s="125" t="s">
        <v>209</v>
      </c>
      <c r="F138" s="126" t="s">
        <v>210</v>
      </c>
      <c r="G138" s="127" t="s">
        <v>149</v>
      </c>
      <c r="H138" s="128">
        <v>0.25</v>
      </c>
      <c r="I138" s="129"/>
      <c r="J138" s="130">
        <f>ROUND($I$138*$H$138,2)</f>
        <v>0</v>
      </c>
      <c r="K138" s="126" t="s">
        <v>150</v>
      </c>
      <c r="L138" s="22"/>
      <c r="M138" s="131"/>
      <c r="N138" s="132" t="s">
        <v>48</v>
      </c>
      <c r="Q138" s="133">
        <v>1.05306</v>
      </c>
      <c r="R138" s="133">
        <f>$Q$138*$H$138</f>
        <v>0.263265</v>
      </c>
      <c r="S138" s="133">
        <v>0</v>
      </c>
      <c r="T138" s="134">
        <f>$S$138*$H$138</f>
        <v>0</v>
      </c>
      <c r="AR138" s="84" t="s">
        <v>151</v>
      </c>
      <c r="AT138" s="84" t="s">
        <v>146</v>
      </c>
      <c r="AU138" s="84" t="s">
        <v>85</v>
      </c>
      <c r="AY138" s="6" t="s">
        <v>143</v>
      </c>
      <c r="BE138" s="135">
        <f>IF($N$138="základní",$J$138,0)</f>
        <v>0</v>
      </c>
      <c r="BF138" s="135">
        <f>IF($N$138="snížená",$J$138,0)</f>
        <v>0</v>
      </c>
      <c r="BG138" s="135">
        <f>IF($N$138="zákl. přenesená",$J$138,0)</f>
        <v>0</v>
      </c>
      <c r="BH138" s="135">
        <f>IF($N$138="sníž. přenesená",$J$138,0)</f>
        <v>0</v>
      </c>
      <c r="BI138" s="135">
        <f>IF($N$138="nulová",$J$138,0)</f>
        <v>0</v>
      </c>
      <c r="BJ138" s="84" t="s">
        <v>23</v>
      </c>
      <c r="BK138" s="135">
        <f>ROUND($I$138*$H$138,2)</f>
        <v>0</v>
      </c>
      <c r="BL138" s="84" t="s">
        <v>151</v>
      </c>
      <c r="BM138" s="84" t="s">
        <v>211</v>
      </c>
    </row>
    <row r="139" spans="2:47" s="6" customFormat="1" ht="16.5" customHeight="1">
      <c r="B139" s="22"/>
      <c r="D139" s="136" t="s">
        <v>153</v>
      </c>
      <c r="F139" s="137" t="s">
        <v>212</v>
      </c>
      <c r="L139" s="22"/>
      <c r="M139" s="48"/>
      <c r="T139" s="49"/>
      <c r="AT139" s="6" t="s">
        <v>153</v>
      </c>
      <c r="AU139" s="6" t="s">
        <v>85</v>
      </c>
    </row>
    <row r="140" spans="2:51" s="6" customFormat="1" ht="15.75" customHeight="1">
      <c r="B140" s="140"/>
      <c r="D140" s="138" t="s">
        <v>157</v>
      </c>
      <c r="E140" s="141"/>
      <c r="F140" s="142" t="s">
        <v>213</v>
      </c>
      <c r="H140" s="141"/>
      <c r="L140" s="140"/>
      <c r="M140" s="143"/>
      <c r="T140" s="144"/>
      <c r="AT140" s="141" t="s">
        <v>157</v>
      </c>
      <c r="AU140" s="141" t="s">
        <v>85</v>
      </c>
      <c r="AV140" s="141" t="s">
        <v>23</v>
      </c>
      <c r="AW140" s="141" t="s">
        <v>109</v>
      </c>
      <c r="AX140" s="141" t="s">
        <v>77</v>
      </c>
      <c r="AY140" s="141" t="s">
        <v>143</v>
      </c>
    </row>
    <row r="141" spans="2:51" s="6" customFormat="1" ht="15.75" customHeight="1">
      <c r="B141" s="145"/>
      <c r="D141" s="138" t="s">
        <v>157</v>
      </c>
      <c r="E141" s="146"/>
      <c r="F141" s="147" t="s">
        <v>214</v>
      </c>
      <c r="H141" s="148">
        <v>0.25</v>
      </c>
      <c r="L141" s="145"/>
      <c r="M141" s="149"/>
      <c r="T141" s="150"/>
      <c r="AT141" s="146" t="s">
        <v>157</v>
      </c>
      <c r="AU141" s="146" t="s">
        <v>85</v>
      </c>
      <c r="AV141" s="146" t="s">
        <v>85</v>
      </c>
      <c r="AW141" s="146" t="s">
        <v>109</v>
      </c>
      <c r="AX141" s="146" t="s">
        <v>23</v>
      </c>
      <c r="AY141" s="146" t="s">
        <v>143</v>
      </c>
    </row>
    <row r="142" spans="2:65" s="6" customFormat="1" ht="15.75" customHeight="1">
      <c r="B142" s="22"/>
      <c r="C142" s="124" t="s">
        <v>28</v>
      </c>
      <c r="D142" s="124" t="s">
        <v>146</v>
      </c>
      <c r="E142" s="125" t="s">
        <v>215</v>
      </c>
      <c r="F142" s="126" t="s">
        <v>216</v>
      </c>
      <c r="G142" s="127" t="s">
        <v>217</v>
      </c>
      <c r="H142" s="128">
        <v>2</v>
      </c>
      <c r="I142" s="129"/>
      <c r="J142" s="130">
        <f>ROUND($I$142*$H$142,2)</f>
        <v>0</v>
      </c>
      <c r="K142" s="126" t="s">
        <v>150</v>
      </c>
      <c r="L142" s="22"/>
      <c r="M142" s="131"/>
      <c r="N142" s="132" t="s">
        <v>48</v>
      </c>
      <c r="Q142" s="133">
        <v>0.01698</v>
      </c>
      <c r="R142" s="133">
        <f>$Q$142*$H$142</f>
        <v>0.03396</v>
      </c>
      <c r="S142" s="133">
        <v>0</v>
      </c>
      <c r="T142" s="134">
        <f>$S$142*$H$142</f>
        <v>0</v>
      </c>
      <c r="AR142" s="84" t="s">
        <v>151</v>
      </c>
      <c r="AT142" s="84" t="s">
        <v>146</v>
      </c>
      <c r="AU142" s="84" t="s">
        <v>85</v>
      </c>
      <c r="AY142" s="6" t="s">
        <v>143</v>
      </c>
      <c r="BE142" s="135">
        <f>IF($N$142="základní",$J$142,0)</f>
        <v>0</v>
      </c>
      <c r="BF142" s="135">
        <f>IF($N$142="snížená",$J$142,0)</f>
        <v>0</v>
      </c>
      <c r="BG142" s="135">
        <f>IF($N$142="zákl. přenesená",$J$142,0)</f>
        <v>0</v>
      </c>
      <c r="BH142" s="135">
        <f>IF($N$142="sníž. přenesená",$J$142,0)</f>
        <v>0</v>
      </c>
      <c r="BI142" s="135">
        <f>IF($N$142="nulová",$J$142,0)</f>
        <v>0</v>
      </c>
      <c r="BJ142" s="84" t="s">
        <v>23</v>
      </c>
      <c r="BK142" s="135">
        <f>ROUND($I$142*$H$142,2)</f>
        <v>0</v>
      </c>
      <c r="BL142" s="84" t="s">
        <v>151</v>
      </c>
      <c r="BM142" s="84" t="s">
        <v>218</v>
      </c>
    </row>
    <row r="143" spans="2:47" s="6" customFormat="1" ht="27" customHeight="1">
      <c r="B143" s="22"/>
      <c r="D143" s="136" t="s">
        <v>153</v>
      </c>
      <c r="F143" s="137" t="s">
        <v>219</v>
      </c>
      <c r="L143" s="22"/>
      <c r="M143" s="48"/>
      <c r="T143" s="49"/>
      <c r="AT143" s="6" t="s">
        <v>153</v>
      </c>
      <c r="AU143" s="6" t="s">
        <v>85</v>
      </c>
    </row>
    <row r="144" spans="2:47" s="6" customFormat="1" ht="111.75" customHeight="1">
      <c r="B144" s="22"/>
      <c r="D144" s="138" t="s">
        <v>155</v>
      </c>
      <c r="F144" s="139" t="s">
        <v>220</v>
      </c>
      <c r="L144" s="22"/>
      <c r="M144" s="48"/>
      <c r="T144" s="49"/>
      <c r="AT144" s="6" t="s">
        <v>155</v>
      </c>
      <c r="AU144" s="6" t="s">
        <v>85</v>
      </c>
    </row>
    <row r="145" spans="2:65" s="6" customFormat="1" ht="15.75" customHeight="1">
      <c r="B145" s="22"/>
      <c r="C145" s="124" t="s">
        <v>221</v>
      </c>
      <c r="D145" s="124" t="s">
        <v>146</v>
      </c>
      <c r="E145" s="125" t="s">
        <v>222</v>
      </c>
      <c r="F145" s="126" t="s">
        <v>223</v>
      </c>
      <c r="G145" s="127" t="s">
        <v>217</v>
      </c>
      <c r="H145" s="128">
        <v>2</v>
      </c>
      <c r="I145" s="129"/>
      <c r="J145" s="130">
        <f>ROUND($I$145*$H$145,2)</f>
        <v>0</v>
      </c>
      <c r="K145" s="126" t="s">
        <v>150</v>
      </c>
      <c r="L145" s="22"/>
      <c r="M145" s="131"/>
      <c r="N145" s="132" t="s">
        <v>48</v>
      </c>
      <c r="Q145" s="133">
        <v>0.4417</v>
      </c>
      <c r="R145" s="133">
        <f>$Q$145*$H$145</f>
        <v>0.8834</v>
      </c>
      <c r="S145" s="133">
        <v>0</v>
      </c>
      <c r="T145" s="134">
        <f>$S$145*$H$145</f>
        <v>0</v>
      </c>
      <c r="AR145" s="84" t="s">
        <v>151</v>
      </c>
      <c r="AT145" s="84" t="s">
        <v>146</v>
      </c>
      <c r="AU145" s="84" t="s">
        <v>85</v>
      </c>
      <c r="AY145" s="6" t="s">
        <v>143</v>
      </c>
      <c r="BE145" s="135">
        <f>IF($N$145="základní",$J$145,0)</f>
        <v>0</v>
      </c>
      <c r="BF145" s="135">
        <f>IF($N$145="snížená",$J$145,0)</f>
        <v>0</v>
      </c>
      <c r="BG145" s="135">
        <f>IF($N$145="zákl. přenesená",$J$145,0)</f>
        <v>0</v>
      </c>
      <c r="BH145" s="135">
        <f>IF($N$145="sníž. přenesená",$J$145,0)</f>
        <v>0</v>
      </c>
      <c r="BI145" s="135">
        <f>IF($N$145="nulová",$J$145,0)</f>
        <v>0</v>
      </c>
      <c r="BJ145" s="84" t="s">
        <v>23</v>
      </c>
      <c r="BK145" s="135">
        <f>ROUND($I$145*$H$145,2)</f>
        <v>0</v>
      </c>
      <c r="BL145" s="84" t="s">
        <v>151</v>
      </c>
      <c r="BM145" s="84" t="s">
        <v>224</v>
      </c>
    </row>
    <row r="146" spans="2:47" s="6" customFormat="1" ht="27" customHeight="1">
      <c r="B146" s="22"/>
      <c r="D146" s="136" t="s">
        <v>153</v>
      </c>
      <c r="F146" s="137" t="s">
        <v>225</v>
      </c>
      <c r="L146" s="22"/>
      <c r="M146" s="48"/>
      <c r="T146" s="49"/>
      <c r="AT146" s="6" t="s">
        <v>153</v>
      </c>
      <c r="AU146" s="6" t="s">
        <v>85</v>
      </c>
    </row>
    <row r="147" spans="2:47" s="6" customFormat="1" ht="98.25" customHeight="1">
      <c r="B147" s="22"/>
      <c r="D147" s="138" t="s">
        <v>155</v>
      </c>
      <c r="F147" s="139" t="s">
        <v>226</v>
      </c>
      <c r="L147" s="22"/>
      <c r="M147" s="48"/>
      <c r="T147" s="49"/>
      <c r="AT147" s="6" t="s">
        <v>155</v>
      </c>
      <c r="AU147" s="6" t="s">
        <v>85</v>
      </c>
    </row>
    <row r="148" spans="2:65" s="6" customFormat="1" ht="15.75" customHeight="1">
      <c r="B148" s="22"/>
      <c r="C148" s="157" t="s">
        <v>227</v>
      </c>
      <c r="D148" s="157" t="s">
        <v>228</v>
      </c>
      <c r="E148" s="158" t="s">
        <v>229</v>
      </c>
      <c r="F148" s="159" t="s">
        <v>230</v>
      </c>
      <c r="G148" s="160" t="s">
        <v>217</v>
      </c>
      <c r="H148" s="161">
        <v>2</v>
      </c>
      <c r="I148" s="162"/>
      <c r="J148" s="163">
        <f>ROUND($I$148*$H$148,2)</f>
        <v>0</v>
      </c>
      <c r="K148" s="159" t="s">
        <v>150</v>
      </c>
      <c r="L148" s="164"/>
      <c r="M148" s="165"/>
      <c r="N148" s="166" t="s">
        <v>48</v>
      </c>
      <c r="Q148" s="133">
        <v>0.0132</v>
      </c>
      <c r="R148" s="133">
        <f>$Q$148*$H$148</f>
        <v>0.0264</v>
      </c>
      <c r="S148" s="133">
        <v>0</v>
      </c>
      <c r="T148" s="134">
        <f>$S$148*$H$148</f>
        <v>0</v>
      </c>
      <c r="AR148" s="84" t="s">
        <v>202</v>
      </c>
      <c r="AT148" s="84" t="s">
        <v>228</v>
      </c>
      <c r="AU148" s="84" t="s">
        <v>85</v>
      </c>
      <c r="AY148" s="6" t="s">
        <v>143</v>
      </c>
      <c r="BE148" s="135">
        <f>IF($N$148="základní",$J$148,0)</f>
        <v>0</v>
      </c>
      <c r="BF148" s="135">
        <f>IF($N$148="snížená",$J$148,0)</f>
        <v>0</v>
      </c>
      <c r="BG148" s="135">
        <f>IF($N$148="zákl. přenesená",$J$148,0)</f>
        <v>0</v>
      </c>
      <c r="BH148" s="135">
        <f>IF($N$148="sníž. přenesená",$J$148,0)</f>
        <v>0</v>
      </c>
      <c r="BI148" s="135">
        <f>IF($N$148="nulová",$J$148,0)</f>
        <v>0</v>
      </c>
      <c r="BJ148" s="84" t="s">
        <v>23</v>
      </c>
      <c r="BK148" s="135">
        <f>ROUND($I$148*$H$148,2)</f>
        <v>0</v>
      </c>
      <c r="BL148" s="84" t="s">
        <v>151</v>
      </c>
      <c r="BM148" s="84" t="s">
        <v>231</v>
      </c>
    </row>
    <row r="149" spans="2:47" s="6" customFormat="1" ht="16.5" customHeight="1">
      <c r="B149" s="22"/>
      <c r="D149" s="136" t="s">
        <v>153</v>
      </c>
      <c r="F149" s="137" t="s">
        <v>232</v>
      </c>
      <c r="L149" s="22"/>
      <c r="M149" s="48"/>
      <c r="T149" s="49"/>
      <c r="AT149" s="6" t="s">
        <v>153</v>
      </c>
      <c r="AU149" s="6" t="s">
        <v>85</v>
      </c>
    </row>
    <row r="150" spans="2:65" s="6" customFormat="1" ht="15.75" customHeight="1">
      <c r="B150" s="22"/>
      <c r="C150" s="157" t="s">
        <v>233</v>
      </c>
      <c r="D150" s="157" t="s">
        <v>228</v>
      </c>
      <c r="E150" s="158" t="s">
        <v>234</v>
      </c>
      <c r="F150" s="159" t="s">
        <v>235</v>
      </c>
      <c r="G150" s="160" t="s">
        <v>217</v>
      </c>
      <c r="H150" s="161">
        <v>2</v>
      </c>
      <c r="I150" s="162"/>
      <c r="J150" s="163">
        <f>ROUND($I$150*$H$150,2)</f>
        <v>0</v>
      </c>
      <c r="K150" s="159" t="s">
        <v>150</v>
      </c>
      <c r="L150" s="164"/>
      <c r="M150" s="165"/>
      <c r="N150" s="166" t="s">
        <v>48</v>
      </c>
      <c r="Q150" s="133">
        <v>0.0135</v>
      </c>
      <c r="R150" s="133">
        <f>$Q$150*$H$150</f>
        <v>0.027</v>
      </c>
      <c r="S150" s="133">
        <v>0</v>
      </c>
      <c r="T150" s="134">
        <f>$S$150*$H$150</f>
        <v>0</v>
      </c>
      <c r="AR150" s="84" t="s">
        <v>202</v>
      </c>
      <c r="AT150" s="84" t="s">
        <v>228</v>
      </c>
      <c r="AU150" s="84" t="s">
        <v>85</v>
      </c>
      <c r="AY150" s="6" t="s">
        <v>143</v>
      </c>
      <c r="BE150" s="135">
        <f>IF($N$150="základní",$J$150,0)</f>
        <v>0</v>
      </c>
      <c r="BF150" s="135">
        <f>IF($N$150="snížená",$J$150,0)</f>
        <v>0</v>
      </c>
      <c r="BG150" s="135">
        <f>IF($N$150="zákl. přenesená",$J$150,0)</f>
        <v>0</v>
      </c>
      <c r="BH150" s="135">
        <f>IF($N$150="sníž. přenesená",$J$150,0)</f>
        <v>0</v>
      </c>
      <c r="BI150" s="135">
        <f>IF($N$150="nulová",$J$150,0)</f>
        <v>0</v>
      </c>
      <c r="BJ150" s="84" t="s">
        <v>23</v>
      </c>
      <c r="BK150" s="135">
        <f>ROUND($I$150*$H$150,2)</f>
        <v>0</v>
      </c>
      <c r="BL150" s="84" t="s">
        <v>151</v>
      </c>
      <c r="BM150" s="84" t="s">
        <v>236</v>
      </c>
    </row>
    <row r="151" spans="2:47" s="6" customFormat="1" ht="16.5" customHeight="1">
      <c r="B151" s="22"/>
      <c r="D151" s="136" t="s">
        <v>153</v>
      </c>
      <c r="F151" s="137" t="s">
        <v>237</v>
      </c>
      <c r="L151" s="22"/>
      <c r="M151" s="48"/>
      <c r="T151" s="49"/>
      <c r="AT151" s="6" t="s">
        <v>153</v>
      </c>
      <c r="AU151" s="6" t="s">
        <v>85</v>
      </c>
    </row>
    <row r="152" spans="2:65" s="6" customFormat="1" ht="15.75" customHeight="1">
      <c r="B152" s="22"/>
      <c r="C152" s="157" t="s">
        <v>238</v>
      </c>
      <c r="D152" s="157" t="s">
        <v>228</v>
      </c>
      <c r="E152" s="158" t="s">
        <v>239</v>
      </c>
      <c r="F152" s="159" t="s">
        <v>240</v>
      </c>
      <c r="G152" s="160" t="s">
        <v>217</v>
      </c>
      <c r="H152" s="161">
        <v>2</v>
      </c>
      <c r="I152" s="162"/>
      <c r="J152" s="163">
        <f>ROUND($I$152*$H$152,2)</f>
        <v>0</v>
      </c>
      <c r="K152" s="159"/>
      <c r="L152" s="164"/>
      <c r="M152" s="165"/>
      <c r="N152" s="166" t="s">
        <v>48</v>
      </c>
      <c r="Q152" s="133">
        <v>0.0141</v>
      </c>
      <c r="R152" s="133">
        <f>$Q$152*$H$152</f>
        <v>0.0282</v>
      </c>
      <c r="S152" s="133">
        <v>0</v>
      </c>
      <c r="T152" s="134">
        <f>$S$152*$H$152</f>
        <v>0</v>
      </c>
      <c r="AR152" s="84" t="s">
        <v>202</v>
      </c>
      <c r="AT152" s="84" t="s">
        <v>228</v>
      </c>
      <c r="AU152" s="84" t="s">
        <v>85</v>
      </c>
      <c r="AY152" s="6" t="s">
        <v>143</v>
      </c>
      <c r="BE152" s="135">
        <f>IF($N$152="základní",$J$152,0)</f>
        <v>0</v>
      </c>
      <c r="BF152" s="135">
        <f>IF($N$152="snížená",$J$152,0)</f>
        <v>0</v>
      </c>
      <c r="BG152" s="135">
        <f>IF($N$152="zákl. přenesená",$J$152,0)</f>
        <v>0</v>
      </c>
      <c r="BH152" s="135">
        <f>IF($N$152="sníž. přenesená",$J$152,0)</f>
        <v>0</v>
      </c>
      <c r="BI152" s="135">
        <f>IF($N$152="nulová",$J$152,0)</f>
        <v>0</v>
      </c>
      <c r="BJ152" s="84" t="s">
        <v>23</v>
      </c>
      <c r="BK152" s="135">
        <f>ROUND($I$152*$H$152,2)</f>
        <v>0</v>
      </c>
      <c r="BL152" s="84" t="s">
        <v>151</v>
      </c>
      <c r="BM152" s="84" t="s">
        <v>241</v>
      </c>
    </row>
    <row r="153" spans="2:63" s="113" customFormat="1" ht="30.75" customHeight="1">
      <c r="B153" s="114"/>
      <c r="D153" s="115" t="s">
        <v>76</v>
      </c>
      <c r="E153" s="122" t="s">
        <v>208</v>
      </c>
      <c r="F153" s="122" t="s">
        <v>242</v>
      </c>
      <c r="J153" s="123">
        <f>$BK$153</f>
        <v>0</v>
      </c>
      <c r="L153" s="114"/>
      <c r="M153" s="118"/>
      <c r="P153" s="119">
        <f>$P$154+SUM($P$155:$P$215)+$P$220</f>
        <v>0</v>
      </c>
      <c r="R153" s="119">
        <f>$R$154+SUM($R$155:$R$215)+$R$220</f>
        <v>0.2707195</v>
      </c>
      <c r="T153" s="120">
        <f>$T$154+SUM($T$155:$T$215)+$T$220</f>
        <v>13.874092000000001</v>
      </c>
      <c r="AR153" s="115" t="s">
        <v>23</v>
      </c>
      <c r="AT153" s="115" t="s">
        <v>76</v>
      </c>
      <c r="AU153" s="115" t="s">
        <v>23</v>
      </c>
      <c r="AY153" s="115" t="s">
        <v>143</v>
      </c>
      <c r="BK153" s="121">
        <f>$BK$154+SUM($BK$155:$BK$215)+$BK$220</f>
        <v>0</v>
      </c>
    </row>
    <row r="154" spans="2:65" s="6" customFormat="1" ht="15.75" customHeight="1">
      <c r="B154" s="22"/>
      <c r="C154" s="127" t="s">
        <v>9</v>
      </c>
      <c r="D154" s="127" t="s">
        <v>146</v>
      </c>
      <c r="E154" s="125" t="s">
        <v>243</v>
      </c>
      <c r="F154" s="126" t="s">
        <v>244</v>
      </c>
      <c r="G154" s="127" t="s">
        <v>165</v>
      </c>
      <c r="H154" s="128">
        <v>51.25</v>
      </c>
      <c r="I154" s="129"/>
      <c r="J154" s="130">
        <f>ROUND($I$154*$H$154,2)</f>
        <v>0</v>
      </c>
      <c r="K154" s="126" t="s">
        <v>150</v>
      </c>
      <c r="L154" s="22"/>
      <c r="M154" s="131"/>
      <c r="N154" s="132" t="s">
        <v>48</v>
      </c>
      <c r="Q154" s="133">
        <v>0.00036</v>
      </c>
      <c r="R154" s="133">
        <f>$Q$154*$H$154</f>
        <v>0.01845</v>
      </c>
      <c r="S154" s="133">
        <v>0</v>
      </c>
      <c r="T154" s="134">
        <f>$S$154*$H$154</f>
        <v>0</v>
      </c>
      <c r="AR154" s="84" t="s">
        <v>151</v>
      </c>
      <c r="AT154" s="84" t="s">
        <v>146</v>
      </c>
      <c r="AU154" s="84" t="s">
        <v>85</v>
      </c>
      <c r="AY154" s="84" t="s">
        <v>143</v>
      </c>
      <c r="BE154" s="135">
        <f>IF($N$154="základní",$J$154,0)</f>
        <v>0</v>
      </c>
      <c r="BF154" s="135">
        <f>IF($N$154="snížená",$J$154,0)</f>
        <v>0</v>
      </c>
      <c r="BG154" s="135">
        <f>IF($N$154="zákl. přenesená",$J$154,0)</f>
        <v>0</v>
      </c>
      <c r="BH154" s="135">
        <f>IF($N$154="sníž. přenesená",$J$154,0)</f>
        <v>0</v>
      </c>
      <c r="BI154" s="135">
        <f>IF($N$154="nulová",$J$154,0)</f>
        <v>0</v>
      </c>
      <c r="BJ154" s="84" t="s">
        <v>23</v>
      </c>
      <c r="BK154" s="135">
        <f>ROUND($I$154*$H$154,2)</f>
        <v>0</v>
      </c>
      <c r="BL154" s="84" t="s">
        <v>151</v>
      </c>
      <c r="BM154" s="84" t="s">
        <v>245</v>
      </c>
    </row>
    <row r="155" spans="2:47" s="6" customFormat="1" ht="16.5" customHeight="1">
      <c r="B155" s="22"/>
      <c r="D155" s="136" t="s">
        <v>153</v>
      </c>
      <c r="F155" s="137" t="s">
        <v>246</v>
      </c>
      <c r="L155" s="22"/>
      <c r="M155" s="48"/>
      <c r="T155" s="49"/>
      <c r="AT155" s="6" t="s">
        <v>153</v>
      </c>
      <c r="AU155" s="6" t="s">
        <v>85</v>
      </c>
    </row>
    <row r="156" spans="2:47" s="6" customFormat="1" ht="30.75" customHeight="1">
      <c r="B156" s="22"/>
      <c r="D156" s="138" t="s">
        <v>155</v>
      </c>
      <c r="F156" s="139" t="s">
        <v>247</v>
      </c>
      <c r="L156" s="22"/>
      <c r="M156" s="48"/>
      <c r="T156" s="49"/>
      <c r="AT156" s="6" t="s">
        <v>155</v>
      </c>
      <c r="AU156" s="6" t="s">
        <v>85</v>
      </c>
    </row>
    <row r="157" spans="2:51" s="6" customFormat="1" ht="15.75" customHeight="1">
      <c r="B157" s="140"/>
      <c r="D157" s="138" t="s">
        <v>157</v>
      </c>
      <c r="E157" s="141"/>
      <c r="F157" s="142" t="s">
        <v>200</v>
      </c>
      <c r="H157" s="141"/>
      <c r="L157" s="140"/>
      <c r="M157" s="143"/>
      <c r="T157" s="144"/>
      <c r="AT157" s="141" t="s">
        <v>157</v>
      </c>
      <c r="AU157" s="141" t="s">
        <v>85</v>
      </c>
      <c r="AV157" s="141" t="s">
        <v>23</v>
      </c>
      <c r="AW157" s="141" t="s">
        <v>109</v>
      </c>
      <c r="AX157" s="141" t="s">
        <v>77</v>
      </c>
      <c r="AY157" s="141" t="s">
        <v>143</v>
      </c>
    </row>
    <row r="158" spans="2:51" s="6" customFormat="1" ht="15.75" customHeight="1">
      <c r="B158" s="145"/>
      <c r="D158" s="138" t="s">
        <v>157</v>
      </c>
      <c r="E158" s="146"/>
      <c r="F158" s="147" t="s">
        <v>248</v>
      </c>
      <c r="H158" s="148">
        <v>51.25</v>
      </c>
      <c r="L158" s="145"/>
      <c r="M158" s="149"/>
      <c r="T158" s="150"/>
      <c r="AT158" s="146" t="s">
        <v>157</v>
      </c>
      <c r="AU158" s="146" t="s">
        <v>85</v>
      </c>
      <c r="AV158" s="146" t="s">
        <v>85</v>
      </c>
      <c r="AW158" s="146" t="s">
        <v>109</v>
      </c>
      <c r="AX158" s="146" t="s">
        <v>23</v>
      </c>
      <c r="AY158" s="146" t="s">
        <v>143</v>
      </c>
    </row>
    <row r="159" spans="2:65" s="6" customFormat="1" ht="15.75" customHeight="1">
      <c r="B159" s="22"/>
      <c r="C159" s="124" t="s">
        <v>249</v>
      </c>
      <c r="D159" s="124" t="s">
        <v>146</v>
      </c>
      <c r="E159" s="125" t="s">
        <v>250</v>
      </c>
      <c r="F159" s="126" t="s">
        <v>251</v>
      </c>
      <c r="G159" s="127" t="s">
        <v>196</v>
      </c>
      <c r="H159" s="128">
        <v>2.571</v>
      </c>
      <c r="I159" s="129"/>
      <c r="J159" s="130">
        <f>ROUND($I$159*$H$159,2)</f>
        <v>0</v>
      </c>
      <c r="K159" s="126" t="s">
        <v>150</v>
      </c>
      <c r="L159" s="22"/>
      <c r="M159" s="131"/>
      <c r="N159" s="132" t="s">
        <v>48</v>
      </c>
      <c r="Q159" s="133">
        <v>0</v>
      </c>
      <c r="R159" s="133">
        <f>$Q$159*$H$159</f>
        <v>0</v>
      </c>
      <c r="S159" s="133">
        <v>2.2</v>
      </c>
      <c r="T159" s="134">
        <f>$S$159*$H$159</f>
        <v>5.656200000000001</v>
      </c>
      <c r="AR159" s="84" t="s">
        <v>151</v>
      </c>
      <c r="AT159" s="84" t="s">
        <v>146</v>
      </c>
      <c r="AU159" s="84" t="s">
        <v>85</v>
      </c>
      <c r="AY159" s="6" t="s">
        <v>143</v>
      </c>
      <c r="BE159" s="135">
        <f>IF($N$159="základní",$J$159,0)</f>
        <v>0</v>
      </c>
      <c r="BF159" s="135">
        <f>IF($N$159="snížená",$J$159,0)</f>
        <v>0</v>
      </c>
      <c r="BG159" s="135">
        <f>IF($N$159="zákl. přenesená",$J$159,0)</f>
        <v>0</v>
      </c>
      <c r="BH159" s="135">
        <f>IF($N$159="sníž. přenesená",$J$159,0)</f>
        <v>0</v>
      </c>
      <c r="BI159" s="135">
        <f>IF($N$159="nulová",$J$159,0)</f>
        <v>0</v>
      </c>
      <c r="BJ159" s="84" t="s">
        <v>23</v>
      </c>
      <c r="BK159" s="135">
        <f>ROUND($I$159*$H$159,2)</f>
        <v>0</v>
      </c>
      <c r="BL159" s="84" t="s">
        <v>151</v>
      </c>
      <c r="BM159" s="84" t="s">
        <v>252</v>
      </c>
    </row>
    <row r="160" spans="2:47" s="6" customFormat="1" ht="27" customHeight="1">
      <c r="B160" s="22"/>
      <c r="D160" s="136" t="s">
        <v>153</v>
      </c>
      <c r="F160" s="137" t="s">
        <v>253</v>
      </c>
      <c r="L160" s="22"/>
      <c r="M160" s="48"/>
      <c r="T160" s="49"/>
      <c r="AT160" s="6" t="s">
        <v>153</v>
      </c>
      <c r="AU160" s="6" t="s">
        <v>85</v>
      </c>
    </row>
    <row r="161" spans="2:51" s="6" customFormat="1" ht="15.75" customHeight="1">
      <c r="B161" s="140"/>
      <c r="D161" s="138" t="s">
        <v>157</v>
      </c>
      <c r="E161" s="141"/>
      <c r="F161" s="142" t="s">
        <v>254</v>
      </c>
      <c r="H161" s="141"/>
      <c r="L161" s="140"/>
      <c r="M161" s="143"/>
      <c r="T161" s="144"/>
      <c r="AT161" s="141" t="s">
        <v>157</v>
      </c>
      <c r="AU161" s="141" t="s">
        <v>85</v>
      </c>
      <c r="AV161" s="141" t="s">
        <v>23</v>
      </c>
      <c r="AW161" s="141" t="s">
        <v>109</v>
      </c>
      <c r="AX161" s="141" t="s">
        <v>77</v>
      </c>
      <c r="AY161" s="141" t="s">
        <v>143</v>
      </c>
    </row>
    <row r="162" spans="2:51" s="6" customFormat="1" ht="15.75" customHeight="1">
      <c r="B162" s="145"/>
      <c r="D162" s="138" t="s">
        <v>157</v>
      </c>
      <c r="E162" s="146"/>
      <c r="F162" s="147" t="s">
        <v>255</v>
      </c>
      <c r="H162" s="148">
        <v>2.267</v>
      </c>
      <c r="L162" s="145"/>
      <c r="M162" s="149"/>
      <c r="T162" s="150"/>
      <c r="AT162" s="146" t="s">
        <v>157</v>
      </c>
      <c r="AU162" s="146" t="s">
        <v>85</v>
      </c>
      <c r="AV162" s="146" t="s">
        <v>85</v>
      </c>
      <c r="AW162" s="146" t="s">
        <v>109</v>
      </c>
      <c r="AX162" s="146" t="s">
        <v>77</v>
      </c>
      <c r="AY162" s="146" t="s">
        <v>143</v>
      </c>
    </row>
    <row r="163" spans="2:51" s="6" customFormat="1" ht="15.75" customHeight="1">
      <c r="B163" s="145"/>
      <c r="D163" s="138" t="s">
        <v>157</v>
      </c>
      <c r="E163" s="146"/>
      <c r="F163" s="147" t="s">
        <v>256</v>
      </c>
      <c r="H163" s="148">
        <v>0.295</v>
      </c>
      <c r="L163" s="145"/>
      <c r="M163" s="149"/>
      <c r="T163" s="150"/>
      <c r="AT163" s="146" t="s">
        <v>157</v>
      </c>
      <c r="AU163" s="146" t="s">
        <v>85</v>
      </c>
      <c r="AV163" s="146" t="s">
        <v>85</v>
      </c>
      <c r="AW163" s="146" t="s">
        <v>109</v>
      </c>
      <c r="AX163" s="146" t="s">
        <v>77</v>
      </c>
      <c r="AY163" s="146" t="s">
        <v>143</v>
      </c>
    </row>
    <row r="164" spans="2:51" s="6" customFormat="1" ht="15.75" customHeight="1">
      <c r="B164" s="140"/>
      <c r="D164" s="138" t="s">
        <v>157</v>
      </c>
      <c r="E164" s="141"/>
      <c r="F164" s="142" t="s">
        <v>257</v>
      </c>
      <c r="H164" s="141"/>
      <c r="L164" s="140"/>
      <c r="M164" s="143"/>
      <c r="T164" s="144"/>
      <c r="AT164" s="141" t="s">
        <v>157</v>
      </c>
      <c r="AU164" s="141" t="s">
        <v>85</v>
      </c>
      <c r="AV164" s="141" t="s">
        <v>23</v>
      </c>
      <c r="AW164" s="141" t="s">
        <v>109</v>
      </c>
      <c r="AX164" s="141" t="s">
        <v>77</v>
      </c>
      <c r="AY164" s="141" t="s">
        <v>143</v>
      </c>
    </row>
    <row r="165" spans="2:51" s="6" customFormat="1" ht="15.75" customHeight="1">
      <c r="B165" s="145"/>
      <c r="D165" s="138" t="s">
        <v>157</v>
      </c>
      <c r="E165" s="146"/>
      <c r="F165" s="147" t="s">
        <v>258</v>
      </c>
      <c r="H165" s="148">
        <v>0.009</v>
      </c>
      <c r="L165" s="145"/>
      <c r="M165" s="149"/>
      <c r="T165" s="150"/>
      <c r="AT165" s="146" t="s">
        <v>157</v>
      </c>
      <c r="AU165" s="146" t="s">
        <v>85</v>
      </c>
      <c r="AV165" s="146" t="s">
        <v>85</v>
      </c>
      <c r="AW165" s="146" t="s">
        <v>109</v>
      </c>
      <c r="AX165" s="146" t="s">
        <v>77</v>
      </c>
      <c r="AY165" s="146" t="s">
        <v>143</v>
      </c>
    </row>
    <row r="166" spans="2:51" s="6" customFormat="1" ht="15.75" customHeight="1">
      <c r="B166" s="151"/>
      <c r="D166" s="138" t="s">
        <v>157</v>
      </c>
      <c r="E166" s="152"/>
      <c r="F166" s="153" t="s">
        <v>162</v>
      </c>
      <c r="H166" s="154">
        <v>2.571</v>
      </c>
      <c r="L166" s="151"/>
      <c r="M166" s="155"/>
      <c r="T166" s="156"/>
      <c r="AT166" s="152" t="s">
        <v>157</v>
      </c>
      <c r="AU166" s="152" t="s">
        <v>85</v>
      </c>
      <c r="AV166" s="152" t="s">
        <v>151</v>
      </c>
      <c r="AW166" s="152" t="s">
        <v>109</v>
      </c>
      <c r="AX166" s="152" t="s">
        <v>23</v>
      </c>
      <c r="AY166" s="152" t="s">
        <v>143</v>
      </c>
    </row>
    <row r="167" spans="2:65" s="6" customFormat="1" ht="15.75" customHeight="1">
      <c r="B167" s="22"/>
      <c r="C167" s="124" t="s">
        <v>259</v>
      </c>
      <c r="D167" s="124" t="s">
        <v>146</v>
      </c>
      <c r="E167" s="125" t="s">
        <v>260</v>
      </c>
      <c r="F167" s="126" t="s">
        <v>261</v>
      </c>
      <c r="G167" s="127" t="s">
        <v>165</v>
      </c>
      <c r="H167" s="128">
        <v>2.626</v>
      </c>
      <c r="I167" s="129"/>
      <c r="J167" s="130">
        <f>ROUND($I$167*$H$167,2)</f>
        <v>0</v>
      </c>
      <c r="K167" s="126" t="s">
        <v>150</v>
      </c>
      <c r="L167" s="22"/>
      <c r="M167" s="131"/>
      <c r="N167" s="132" t="s">
        <v>48</v>
      </c>
      <c r="Q167" s="133">
        <v>0</v>
      </c>
      <c r="R167" s="133">
        <f>$Q$167*$H$167</f>
        <v>0</v>
      </c>
      <c r="S167" s="133">
        <v>0.27</v>
      </c>
      <c r="T167" s="134">
        <f>$S$167*$H$167</f>
        <v>0.70902</v>
      </c>
      <c r="AR167" s="84" t="s">
        <v>151</v>
      </c>
      <c r="AT167" s="84" t="s">
        <v>146</v>
      </c>
      <c r="AU167" s="84" t="s">
        <v>85</v>
      </c>
      <c r="AY167" s="6" t="s">
        <v>143</v>
      </c>
      <c r="BE167" s="135">
        <f>IF($N$167="základní",$J$167,0)</f>
        <v>0</v>
      </c>
      <c r="BF167" s="135">
        <f>IF($N$167="snížená",$J$167,0)</f>
        <v>0</v>
      </c>
      <c r="BG167" s="135">
        <f>IF($N$167="zákl. přenesená",$J$167,0)</f>
        <v>0</v>
      </c>
      <c r="BH167" s="135">
        <f>IF($N$167="sníž. přenesená",$J$167,0)</f>
        <v>0</v>
      </c>
      <c r="BI167" s="135">
        <f>IF($N$167="nulová",$J$167,0)</f>
        <v>0</v>
      </c>
      <c r="BJ167" s="84" t="s">
        <v>23</v>
      </c>
      <c r="BK167" s="135">
        <f>ROUND($I$167*$H$167,2)</f>
        <v>0</v>
      </c>
      <c r="BL167" s="84" t="s">
        <v>151</v>
      </c>
      <c r="BM167" s="84" t="s">
        <v>262</v>
      </c>
    </row>
    <row r="168" spans="2:47" s="6" customFormat="1" ht="27" customHeight="1">
      <c r="B168" s="22"/>
      <c r="D168" s="136" t="s">
        <v>153</v>
      </c>
      <c r="F168" s="137" t="s">
        <v>263</v>
      </c>
      <c r="L168" s="22"/>
      <c r="M168" s="48"/>
      <c r="T168" s="49"/>
      <c r="AT168" s="6" t="s">
        <v>153</v>
      </c>
      <c r="AU168" s="6" t="s">
        <v>85</v>
      </c>
    </row>
    <row r="169" spans="2:51" s="6" customFormat="1" ht="15.75" customHeight="1">
      <c r="B169" s="140"/>
      <c r="D169" s="138" t="s">
        <v>157</v>
      </c>
      <c r="E169" s="141"/>
      <c r="F169" s="142" t="s">
        <v>264</v>
      </c>
      <c r="H169" s="141"/>
      <c r="L169" s="140"/>
      <c r="M169" s="143"/>
      <c r="T169" s="144"/>
      <c r="AT169" s="141" t="s">
        <v>157</v>
      </c>
      <c r="AU169" s="141" t="s">
        <v>85</v>
      </c>
      <c r="AV169" s="141" t="s">
        <v>23</v>
      </c>
      <c r="AW169" s="141" t="s">
        <v>109</v>
      </c>
      <c r="AX169" s="141" t="s">
        <v>77</v>
      </c>
      <c r="AY169" s="141" t="s">
        <v>143</v>
      </c>
    </row>
    <row r="170" spans="2:51" s="6" customFormat="1" ht="15.75" customHeight="1">
      <c r="B170" s="145"/>
      <c r="D170" s="138" t="s">
        <v>157</v>
      </c>
      <c r="E170" s="146"/>
      <c r="F170" s="147" t="s">
        <v>265</v>
      </c>
      <c r="H170" s="148">
        <v>2.626</v>
      </c>
      <c r="L170" s="145"/>
      <c r="M170" s="149"/>
      <c r="T170" s="150"/>
      <c r="AT170" s="146" t="s">
        <v>157</v>
      </c>
      <c r="AU170" s="146" t="s">
        <v>85</v>
      </c>
      <c r="AV170" s="146" t="s">
        <v>85</v>
      </c>
      <c r="AW170" s="146" t="s">
        <v>109</v>
      </c>
      <c r="AX170" s="146" t="s">
        <v>23</v>
      </c>
      <c r="AY170" s="146" t="s">
        <v>143</v>
      </c>
    </row>
    <row r="171" spans="2:65" s="6" customFormat="1" ht="15.75" customHeight="1">
      <c r="B171" s="22"/>
      <c r="C171" s="124" t="s">
        <v>266</v>
      </c>
      <c r="D171" s="124" t="s">
        <v>146</v>
      </c>
      <c r="E171" s="125" t="s">
        <v>267</v>
      </c>
      <c r="F171" s="126" t="s">
        <v>268</v>
      </c>
      <c r="G171" s="127" t="s">
        <v>196</v>
      </c>
      <c r="H171" s="128">
        <v>1.283</v>
      </c>
      <c r="I171" s="129"/>
      <c r="J171" s="130">
        <f>ROUND($I$171*$H$171,2)</f>
        <v>0</v>
      </c>
      <c r="K171" s="126" t="s">
        <v>150</v>
      </c>
      <c r="L171" s="22"/>
      <c r="M171" s="131"/>
      <c r="N171" s="132" t="s">
        <v>48</v>
      </c>
      <c r="Q171" s="133">
        <v>0</v>
      </c>
      <c r="R171" s="133">
        <f>$Q$171*$H$171</f>
        <v>0</v>
      </c>
      <c r="S171" s="133">
        <v>2.4</v>
      </c>
      <c r="T171" s="134">
        <f>$S$171*$H$171</f>
        <v>3.0791999999999997</v>
      </c>
      <c r="AR171" s="84" t="s">
        <v>151</v>
      </c>
      <c r="AT171" s="84" t="s">
        <v>146</v>
      </c>
      <c r="AU171" s="84" t="s">
        <v>85</v>
      </c>
      <c r="AY171" s="6" t="s">
        <v>143</v>
      </c>
      <c r="BE171" s="135">
        <f>IF($N$171="základní",$J$171,0)</f>
        <v>0</v>
      </c>
      <c r="BF171" s="135">
        <f>IF($N$171="snížená",$J$171,0)</f>
        <v>0</v>
      </c>
      <c r="BG171" s="135">
        <f>IF($N$171="zákl. přenesená",$J$171,0)</f>
        <v>0</v>
      </c>
      <c r="BH171" s="135">
        <f>IF($N$171="sníž. přenesená",$J$171,0)</f>
        <v>0</v>
      </c>
      <c r="BI171" s="135">
        <f>IF($N$171="nulová",$J$171,0)</f>
        <v>0</v>
      </c>
      <c r="BJ171" s="84" t="s">
        <v>23</v>
      </c>
      <c r="BK171" s="135">
        <f>ROUND($I$171*$H$171,2)</f>
        <v>0</v>
      </c>
      <c r="BL171" s="84" t="s">
        <v>151</v>
      </c>
      <c r="BM171" s="84" t="s">
        <v>269</v>
      </c>
    </row>
    <row r="172" spans="2:47" s="6" customFormat="1" ht="27" customHeight="1">
      <c r="B172" s="22"/>
      <c r="D172" s="136" t="s">
        <v>153</v>
      </c>
      <c r="F172" s="137" t="s">
        <v>270</v>
      </c>
      <c r="L172" s="22"/>
      <c r="M172" s="48"/>
      <c r="T172" s="49"/>
      <c r="AT172" s="6" t="s">
        <v>153</v>
      </c>
      <c r="AU172" s="6" t="s">
        <v>85</v>
      </c>
    </row>
    <row r="173" spans="2:51" s="6" customFormat="1" ht="15.75" customHeight="1">
      <c r="B173" s="140"/>
      <c r="D173" s="138" t="s">
        <v>157</v>
      </c>
      <c r="E173" s="141"/>
      <c r="F173" s="142" t="s">
        <v>271</v>
      </c>
      <c r="H173" s="141"/>
      <c r="L173" s="140"/>
      <c r="M173" s="143"/>
      <c r="T173" s="144"/>
      <c r="AT173" s="141" t="s">
        <v>157</v>
      </c>
      <c r="AU173" s="141" t="s">
        <v>85</v>
      </c>
      <c r="AV173" s="141" t="s">
        <v>23</v>
      </c>
      <c r="AW173" s="141" t="s">
        <v>109</v>
      </c>
      <c r="AX173" s="141" t="s">
        <v>77</v>
      </c>
      <c r="AY173" s="141" t="s">
        <v>143</v>
      </c>
    </row>
    <row r="174" spans="2:51" s="6" customFormat="1" ht="15.75" customHeight="1">
      <c r="B174" s="145"/>
      <c r="D174" s="138" t="s">
        <v>157</v>
      </c>
      <c r="E174" s="146"/>
      <c r="F174" s="147" t="s">
        <v>272</v>
      </c>
      <c r="H174" s="148">
        <v>0.725</v>
      </c>
      <c r="L174" s="145"/>
      <c r="M174" s="149"/>
      <c r="T174" s="150"/>
      <c r="AT174" s="146" t="s">
        <v>157</v>
      </c>
      <c r="AU174" s="146" t="s">
        <v>85</v>
      </c>
      <c r="AV174" s="146" t="s">
        <v>85</v>
      </c>
      <c r="AW174" s="146" t="s">
        <v>109</v>
      </c>
      <c r="AX174" s="146" t="s">
        <v>77</v>
      </c>
      <c r="AY174" s="146" t="s">
        <v>143</v>
      </c>
    </row>
    <row r="175" spans="2:51" s="6" customFormat="1" ht="15.75" customHeight="1">
      <c r="B175" s="140"/>
      <c r="D175" s="138" t="s">
        <v>157</v>
      </c>
      <c r="E175" s="141"/>
      <c r="F175" s="142" t="s">
        <v>273</v>
      </c>
      <c r="H175" s="141"/>
      <c r="L175" s="140"/>
      <c r="M175" s="143"/>
      <c r="T175" s="144"/>
      <c r="AT175" s="141" t="s">
        <v>157</v>
      </c>
      <c r="AU175" s="141" t="s">
        <v>85</v>
      </c>
      <c r="AV175" s="141" t="s">
        <v>23</v>
      </c>
      <c r="AW175" s="141" t="s">
        <v>109</v>
      </c>
      <c r="AX175" s="141" t="s">
        <v>77</v>
      </c>
      <c r="AY175" s="141" t="s">
        <v>143</v>
      </c>
    </row>
    <row r="176" spans="2:51" s="6" customFormat="1" ht="15.75" customHeight="1">
      <c r="B176" s="145"/>
      <c r="D176" s="138" t="s">
        <v>157</v>
      </c>
      <c r="E176" s="146"/>
      <c r="F176" s="147" t="s">
        <v>274</v>
      </c>
      <c r="H176" s="148">
        <v>0.558</v>
      </c>
      <c r="L176" s="145"/>
      <c r="M176" s="149"/>
      <c r="T176" s="150"/>
      <c r="AT176" s="146" t="s">
        <v>157</v>
      </c>
      <c r="AU176" s="146" t="s">
        <v>85</v>
      </c>
      <c r="AV176" s="146" t="s">
        <v>85</v>
      </c>
      <c r="AW176" s="146" t="s">
        <v>109</v>
      </c>
      <c r="AX176" s="146" t="s">
        <v>77</v>
      </c>
      <c r="AY176" s="146" t="s">
        <v>143</v>
      </c>
    </row>
    <row r="177" spans="2:51" s="6" customFormat="1" ht="15.75" customHeight="1">
      <c r="B177" s="151"/>
      <c r="D177" s="138" t="s">
        <v>157</v>
      </c>
      <c r="E177" s="152"/>
      <c r="F177" s="153" t="s">
        <v>162</v>
      </c>
      <c r="H177" s="154">
        <v>1.283</v>
      </c>
      <c r="L177" s="151"/>
      <c r="M177" s="155"/>
      <c r="T177" s="156"/>
      <c r="AT177" s="152" t="s">
        <v>157</v>
      </c>
      <c r="AU177" s="152" t="s">
        <v>85</v>
      </c>
      <c r="AV177" s="152" t="s">
        <v>151</v>
      </c>
      <c r="AW177" s="152" t="s">
        <v>109</v>
      </c>
      <c r="AX177" s="152" t="s">
        <v>23</v>
      </c>
      <c r="AY177" s="152" t="s">
        <v>143</v>
      </c>
    </row>
    <row r="178" spans="2:65" s="6" customFormat="1" ht="15.75" customHeight="1">
      <c r="B178" s="22"/>
      <c r="C178" s="124" t="s">
        <v>275</v>
      </c>
      <c r="D178" s="124" t="s">
        <v>146</v>
      </c>
      <c r="E178" s="125" t="s">
        <v>276</v>
      </c>
      <c r="F178" s="126" t="s">
        <v>277</v>
      </c>
      <c r="G178" s="127" t="s">
        <v>278</v>
      </c>
      <c r="H178" s="128">
        <v>2.4</v>
      </c>
      <c r="I178" s="129"/>
      <c r="J178" s="130">
        <f>ROUND($I$178*$H$178,2)</f>
        <v>0</v>
      </c>
      <c r="K178" s="126" t="s">
        <v>150</v>
      </c>
      <c r="L178" s="22"/>
      <c r="M178" s="131"/>
      <c r="N178" s="132" t="s">
        <v>48</v>
      </c>
      <c r="Q178" s="133">
        <v>0</v>
      </c>
      <c r="R178" s="133">
        <f>$Q$178*$H$178</f>
        <v>0</v>
      </c>
      <c r="S178" s="133">
        <v>0.042</v>
      </c>
      <c r="T178" s="134">
        <f>$S$178*$H$178</f>
        <v>0.1008</v>
      </c>
      <c r="AR178" s="84" t="s">
        <v>151</v>
      </c>
      <c r="AT178" s="84" t="s">
        <v>146</v>
      </c>
      <c r="AU178" s="84" t="s">
        <v>85</v>
      </c>
      <c r="AY178" s="6" t="s">
        <v>143</v>
      </c>
      <c r="BE178" s="135">
        <f>IF($N$178="základní",$J$178,0)</f>
        <v>0</v>
      </c>
      <c r="BF178" s="135">
        <f>IF($N$178="snížená",$J$178,0)</f>
        <v>0</v>
      </c>
      <c r="BG178" s="135">
        <f>IF($N$178="zákl. přenesená",$J$178,0)</f>
        <v>0</v>
      </c>
      <c r="BH178" s="135">
        <f>IF($N$178="sníž. přenesená",$J$178,0)</f>
        <v>0</v>
      </c>
      <c r="BI178" s="135">
        <f>IF($N$178="nulová",$J$178,0)</f>
        <v>0</v>
      </c>
      <c r="BJ178" s="84" t="s">
        <v>23</v>
      </c>
      <c r="BK178" s="135">
        <f>ROUND($I$178*$H$178,2)</f>
        <v>0</v>
      </c>
      <c r="BL178" s="84" t="s">
        <v>151</v>
      </c>
      <c r="BM178" s="84" t="s">
        <v>279</v>
      </c>
    </row>
    <row r="179" spans="2:47" s="6" customFormat="1" ht="27" customHeight="1">
      <c r="B179" s="22"/>
      <c r="D179" s="136" t="s">
        <v>153</v>
      </c>
      <c r="F179" s="137" t="s">
        <v>280</v>
      </c>
      <c r="L179" s="22"/>
      <c r="M179" s="48"/>
      <c r="T179" s="49"/>
      <c r="AT179" s="6" t="s">
        <v>153</v>
      </c>
      <c r="AU179" s="6" t="s">
        <v>85</v>
      </c>
    </row>
    <row r="180" spans="2:51" s="6" customFormat="1" ht="15.75" customHeight="1">
      <c r="B180" s="140"/>
      <c r="D180" s="138" t="s">
        <v>157</v>
      </c>
      <c r="E180" s="141"/>
      <c r="F180" s="142" t="s">
        <v>281</v>
      </c>
      <c r="H180" s="141"/>
      <c r="L180" s="140"/>
      <c r="M180" s="143"/>
      <c r="T180" s="144"/>
      <c r="AT180" s="141" t="s">
        <v>157</v>
      </c>
      <c r="AU180" s="141" t="s">
        <v>85</v>
      </c>
      <c r="AV180" s="141" t="s">
        <v>23</v>
      </c>
      <c r="AW180" s="141" t="s">
        <v>109</v>
      </c>
      <c r="AX180" s="141" t="s">
        <v>77</v>
      </c>
      <c r="AY180" s="141" t="s">
        <v>143</v>
      </c>
    </row>
    <row r="181" spans="2:51" s="6" customFormat="1" ht="15.75" customHeight="1">
      <c r="B181" s="145"/>
      <c r="D181" s="138" t="s">
        <v>157</v>
      </c>
      <c r="E181" s="146"/>
      <c r="F181" s="147" t="s">
        <v>282</v>
      </c>
      <c r="H181" s="148">
        <v>2.4</v>
      </c>
      <c r="L181" s="145"/>
      <c r="M181" s="149"/>
      <c r="T181" s="150"/>
      <c r="AT181" s="146" t="s">
        <v>157</v>
      </c>
      <c r="AU181" s="146" t="s">
        <v>85</v>
      </c>
      <c r="AV181" s="146" t="s">
        <v>85</v>
      </c>
      <c r="AW181" s="146" t="s">
        <v>109</v>
      </c>
      <c r="AX181" s="146" t="s">
        <v>23</v>
      </c>
      <c r="AY181" s="146" t="s">
        <v>143</v>
      </c>
    </row>
    <row r="182" spans="2:65" s="6" customFormat="1" ht="15.75" customHeight="1">
      <c r="B182" s="22"/>
      <c r="C182" s="124" t="s">
        <v>283</v>
      </c>
      <c r="D182" s="124" t="s">
        <v>146</v>
      </c>
      <c r="E182" s="125" t="s">
        <v>284</v>
      </c>
      <c r="F182" s="126" t="s">
        <v>285</v>
      </c>
      <c r="G182" s="127" t="s">
        <v>278</v>
      </c>
      <c r="H182" s="128">
        <v>11.305</v>
      </c>
      <c r="I182" s="129"/>
      <c r="J182" s="130">
        <f>ROUND($I$182*$H$182,2)</f>
        <v>0</v>
      </c>
      <c r="K182" s="126" t="s">
        <v>150</v>
      </c>
      <c r="L182" s="22"/>
      <c r="M182" s="131"/>
      <c r="N182" s="132" t="s">
        <v>48</v>
      </c>
      <c r="Q182" s="133">
        <v>0.00016</v>
      </c>
      <c r="R182" s="133">
        <f>$Q$182*$H$182</f>
        <v>0.0018088000000000002</v>
      </c>
      <c r="S182" s="133">
        <v>0</v>
      </c>
      <c r="T182" s="134">
        <f>$S$182*$H$182</f>
        <v>0</v>
      </c>
      <c r="AR182" s="84" t="s">
        <v>151</v>
      </c>
      <c r="AT182" s="84" t="s">
        <v>146</v>
      </c>
      <c r="AU182" s="84" t="s">
        <v>85</v>
      </c>
      <c r="AY182" s="6" t="s">
        <v>143</v>
      </c>
      <c r="BE182" s="135">
        <f>IF($N$182="základní",$J$182,0)</f>
        <v>0</v>
      </c>
      <c r="BF182" s="135">
        <f>IF($N$182="snížená",$J$182,0)</f>
        <v>0</v>
      </c>
      <c r="BG182" s="135">
        <f>IF($N$182="zákl. přenesená",$J$182,0)</f>
        <v>0</v>
      </c>
      <c r="BH182" s="135">
        <f>IF($N$182="sníž. přenesená",$J$182,0)</f>
        <v>0</v>
      </c>
      <c r="BI182" s="135">
        <f>IF($N$182="nulová",$J$182,0)</f>
        <v>0</v>
      </c>
      <c r="BJ182" s="84" t="s">
        <v>23</v>
      </c>
      <c r="BK182" s="135">
        <f>ROUND($I$182*$H$182,2)</f>
        <v>0</v>
      </c>
      <c r="BL182" s="84" t="s">
        <v>151</v>
      </c>
      <c r="BM182" s="84" t="s">
        <v>286</v>
      </c>
    </row>
    <row r="183" spans="2:47" s="6" customFormat="1" ht="16.5" customHeight="1">
      <c r="B183" s="22"/>
      <c r="D183" s="136" t="s">
        <v>153</v>
      </c>
      <c r="F183" s="137" t="s">
        <v>287</v>
      </c>
      <c r="L183" s="22"/>
      <c r="M183" s="48"/>
      <c r="T183" s="49"/>
      <c r="AT183" s="6" t="s">
        <v>153</v>
      </c>
      <c r="AU183" s="6" t="s">
        <v>85</v>
      </c>
    </row>
    <row r="184" spans="2:47" s="6" customFormat="1" ht="30.75" customHeight="1">
      <c r="B184" s="22"/>
      <c r="D184" s="138" t="s">
        <v>155</v>
      </c>
      <c r="F184" s="139" t="s">
        <v>288</v>
      </c>
      <c r="L184" s="22"/>
      <c r="M184" s="48"/>
      <c r="T184" s="49"/>
      <c r="AT184" s="6" t="s">
        <v>155</v>
      </c>
      <c r="AU184" s="6" t="s">
        <v>85</v>
      </c>
    </row>
    <row r="185" spans="2:51" s="6" customFormat="1" ht="15.75" customHeight="1">
      <c r="B185" s="140"/>
      <c r="D185" s="138" t="s">
        <v>157</v>
      </c>
      <c r="E185" s="141"/>
      <c r="F185" s="142" t="s">
        <v>289</v>
      </c>
      <c r="H185" s="141"/>
      <c r="L185" s="140"/>
      <c r="M185" s="143"/>
      <c r="T185" s="144"/>
      <c r="AT185" s="141" t="s">
        <v>157</v>
      </c>
      <c r="AU185" s="141" t="s">
        <v>85</v>
      </c>
      <c r="AV185" s="141" t="s">
        <v>23</v>
      </c>
      <c r="AW185" s="141" t="s">
        <v>109</v>
      </c>
      <c r="AX185" s="141" t="s">
        <v>77</v>
      </c>
      <c r="AY185" s="141" t="s">
        <v>143</v>
      </c>
    </row>
    <row r="186" spans="2:51" s="6" customFormat="1" ht="15.75" customHeight="1">
      <c r="B186" s="145"/>
      <c r="D186" s="138" t="s">
        <v>157</v>
      </c>
      <c r="E186" s="146"/>
      <c r="F186" s="147" t="s">
        <v>290</v>
      </c>
      <c r="H186" s="148">
        <v>11.305</v>
      </c>
      <c r="L186" s="145"/>
      <c r="M186" s="149"/>
      <c r="T186" s="150"/>
      <c r="AT186" s="146" t="s">
        <v>157</v>
      </c>
      <c r="AU186" s="146" t="s">
        <v>85</v>
      </c>
      <c r="AV186" s="146" t="s">
        <v>85</v>
      </c>
      <c r="AW186" s="146" t="s">
        <v>109</v>
      </c>
      <c r="AX186" s="146" t="s">
        <v>23</v>
      </c>
      <c r="AY186" s="146" t="s">
        <v>143</v>
      </c>
    </row>
    <row r="187" spans="2:65" s="6" customFormat="1" ht="15.75" customHeight="1">
      <c r="B187" s="22"/>
      <c r="C187" s="124" t="s">
        <v>8</v>
      </c>
      <c r="D187" s="124" t="s">
        <v>146</v>
      </c>
      <c r="E187" s="125" t="s">
        <v>291</v>
      </c>
      <c r="F187" s="126" t="s">
        <v>292</v>
      </c>
      <c r="G187" s="127" t="s">
        <v>278</v>
      </c>
      <c r="H187" s="128">
        <v>5.47</v>
      </c>
      <c r="I187" s="129"/>
      <c r="J187" s="130">
        <f>ROUND($I$187*$H$187,2)</f>
        <v>0</v>
      </c>
      <c r="K187" s="126" t="s">
        <v>150</v>
      </c>
      <c r="L187" s="22"/>
      <c r="M187" s="131"/>
      <c r="N187" s="132" t="s">
        <v>48</v>
      </c>
      <c r="Q187" s="133">
        <v>0.00034</v>
      </c>
      <c r="R187" s="133">
        <f>$Q$187*$H$187</f>
        <v>0.0018598</v>
      </c>
      <c r="S187" s="133">
        <v>0</v>
      </c>
      <c r="T187" s="134">
        <f>$S$187*$H$187</f>
        <v>0</v>
      </c>
      <c r="AR187" s="84" t="s">
        <v>151</v>
      </c>
      <c r="AT187" s="84" t="s">
        <v>146</v>
      </c>
      <c r="AU187" s="84" t="s">
        <v>85</v>
      </c>
      <c r="AY187" s="6" t="s">
        <v>143</v>
      </c>
      <c r="BE187" s="135">
        <f>IF($N$187="základní",$J$187,0)</f>
        <v>0</v>
      </c>
      <c r="BF187" s="135">
        <f>IF($N$187="snížená",$J$187,0)</f>
        <v>0</v>
      </c>
      <c r="BG187" s="135">
        <f>IF($N$187="zákl. přenesená",$J$187,0)</f>
        <v>0</v>
      </c>
      <c r="BH187" s="135">
        <f>IF($N$187="sníž. přenesená",$J$187,0)</f>
        <v>0</v>
      </c>
      <c r="BI187" s="135">
        <f>IF($N$187="nulová",$J$187,0)</f>
        <v>0</v>
      </c>
      <c r="BJ187" s="84" t="s">
        <v>23</v>
      </c>
      <c r="BK187" s="135">
        <f>ROUND($I$187*$H$187,2)</f>
        <v>0</v>
      </c>
      <c r="BL187" s="84" t="s">
        <v>151</v>
      </c>
      <c r="BM187" s="84" t="s">
        <v>293</v>
      </c>
    </row>
    <row r="188" spans="2:47" s="6" customFormat="1" ht="16.5" customHeight="1">
      <c r="B188" s="22"/>
      <c r="D188" s="136" t="s">
        <v>153</v>
      </c>
      <c r="F188" s="137" t="s">
        <v>294</v>
      </c>
      <c r="L188" s="22"/>
      <c r="M188" s="48"/>
      <c r="T188" s="49"/>
      <c r="AT188" s="6" t="s">
        <v>153</v>
      </c>
      <c r="AU188" s="6" t="s">
        <v>85</v>
      </c>
    </row>
    <row r="189" spans="2:51" s="6" customFormat="1" ht="15.75" customHeight="1">
      <c r="B189" s="140"/>
      <c r="D189" s="138" t="s">
        <v>157</v>
      </c>
      <c r="E189" s="141"/>
      <c r="F189" s="142" t="s">
        <v>273</v>
      </c>
      <c r="H189" s="141"/>
      <c r="L189" s="140"/>
      <c r="M189" s="143"/>
      <c r="T189" s="144"/>
      <c r="AT189" s="141" t="s">
        <v>157</v>
      </c>
      <c r="AU189" s="141" t="s">
        <v>85</v>
      </c>
      <c r="AV189" s="141" t="s">
        <v>23</v>
      </c>
      <c r="AW189" s="141" t="s">
        <v>109</v>
      </c>
      <c r="AX189" s="141" t="s">
        <v>77</v>
      </c>
      <c r="AY189" s="141" t="s">
        <v>143</v>
      </c>
    </row>
    <row r="190" spans="2:51" s="6" customFormat="1" ht="15.75" customHeight="1">
      <c r="B190" s="145"/>
      <c r="D190" s="138" t="s">
        <v>157</v>
      </c>
      <c r="E190" s="146"/>
      <c r="F190" s="147" t="s">
        <v>295</v>
      </c>
      <c r="H190" s="148">
        <v>5.47</v>
      </c>
      <c r="L190" s="145"/>
      <c r="M190" s="149"/>
      <c r="T190" s="150"/>
      <c r="AT190" s="146" t="s">
        <v>157</v>
      </c>
      <c r="AU190" s="146" t="s">
        <v>85</v>
      </c>
      <c r="AV190" s="146" t="s">
        <v>85</v>
      </c>
      <c r="AW190" s="146" t="s">
        <v>109</v>
      </c>
      <c r="AX190" s="146" t="s">
        <v>23</v>
      </c>
      <c r="AY190" s="146" t="s">
        <v>143</v>
      </c>
    </row>
    <row r="191" spans="2:65" s="6" customFormat="1" ht="15.75" customHeight="1">
      <c r="B191" s="22"/>
      <c r="C191" s="124" t="s">
        <v>296</v>
      </c>
      <c r="D191" s="124" t="s">
        <v>146</v>
      </c>
      <c r="E191" s="125" t="s">
        <v>297</v>
      </c>
      <c r="F191" s="126" t="s">
        <v>298</v>
      </c>
      <c r="G191" s="127" t="s">
        <v>165</v>
      </c>
      <c r="H191" s="128">
        <v>329.46</v>
      </c>
      <c r="I191" s="129"/>
      <c r="J191" s="130">
        <f>ROUND($I$191*$H$191,2)</f>
        <v>0</v>
      </c>
      <c r="K191" s="126" t="s">
        <v>150</v>
      </c>
      <c r="L191" s="22"/>
      <c r="M191" s="131"/>
      <c r="N191" s="132" t="s">
        <v>48</v>
      </c>
      <c r="Q191" s="133">
        <v>0</v>
      </c>
      <c r="R191" s="133">
        <f>$Q$191*$H$191</f>
        <v>0</v>
      </c>
      <c r="S191" s="133">
        <v>0.004</v>
      </c>
      <c r="T191" s="134">
        <f>$S$191*$H$191</f>
        <v>1.31784</v>
      </c>
      <c r="AR191" s="84" t="s">
        <v>151</v>
      </c>
      <c r="AT191" s="84" t="s">
        <v>146</v>
      </c>
      <c r="AU191" s="84" t="s">
        <v>85</v>
      </c>
      <c r="AY191" s="6" t="s">
        <v>143</v>
      </c>
      <c r="BE191" s="135">
        <f>IF($N$191="základní",$J$191,0)</f>
        <v>0</v>
      </c>
      <c r="BF191" s="135">
        <f>IF($N$191="snížená",$J$191,0)</f>
        <v>0</v>
      </c>
      <c r="BG191" s="135">
        <f>IF($N$191="zákl. přenesená",$J$191,0)</f>
        <v>0</v>
      </c>
      <c r="BH191" s="135">
        <f>IF($N$191="sníž. přenesená",$J$191,0)</f>
        <v>0</v>
      </c>
      <c r="BI191" s="135">
        <f>IF($N$191="nulová",$J$191,0)</f>
        <v>0</v>
      </c>
      <c r="BJ191" s="84" t="s">
        <v>23</v>
      </c>
      <c r="BK191" s="135">
        <f>ROUND($I$191*$H$191,2)</f>
        <v>0</v>
      </c>
      <c r="BL191" s="84" t="s">
        <v>151</v>
      </c>
      <c r="BM191" s="84" t="s">
        <v>299</v>
      </c>
    </row>
    <row r="192" spans="2:47" s="6" customFormat="1" ht="16.5" customHeight="1">
      <c r="B192" s="22"/>
      <c r="D192" s="136" t="s">
        <v>153</v>
      </c>
      <c r="F192" s="137" t="s">
        <v>300</v>
      </c>
      <c r="L192" s="22"/>
      <c r="M192" s="48"/>
      <c r="T192" s="49"/>
      <c r="AT192" s="6" t="s">
        <v>153</v>
      </c>
      <c r="AU192" s="6" t="s">
        <v>85</v>
      </c>
    </row>
    <row r="193" spans="2:47" s="6" customFormat="1" ht="84.75" customHeight="1">
      <c r="B193" s="22"/>
      <c r="D193" s="138" t="s">
        <v>155</v>
      </c>
      <c r="F193" s="139" t="s">
        <v>301</v>
      </c>
      <c r="L193" s="22"/>
      <c r="M193" s="48"/>
      <c r="T193" s="49"/>
      <c r="AT193" s="6" t="s">
        <v>155</v>
      </c>
      <c r="AU193" s="6" t="s">
        <v>85</v>
      </c>
    </row>
    <row r="194" spans="2:51" s="6" customFormat="1" ht="15.75" customHeight="1">
      <c r="B194" s="140"/>
      <c r="D194" s="138" t="s">
        <v>157</v>
      </c>
      <c r="E194" s="141"/>
      <c r="F194" s="142" t="s">
        <v>302</v>
      </c>
      <c r="H194" s="141"/>
      <c r="L194" s="140"/>
      <c r="M194" s="143"/>
      <c r="T194" s="144"/>
      <c r="AT194" s="141" t="s">
        <v>157</v>
      </c>
      <c r="AU194" s="141" t="s">
        <v>85</v>
      </c>
      <c r="AV194" s="141" t="s">
        <v>23</v>
      </c>
      <c r="AW194" s="141" t="s">
        <v>109</v>
      </c>
      <c r="AX194" s="141" t="s">
        <v>77</v>
      </c>
      <c r="AY194" s="141" t="s">
        <v>143</v>
      </c>
    </row>
    <row r="195" spans="2:51" s="6" customFormat="1" ht="15.75" customHeight="1">
      <c r="B195" s="145"/>
      <c r="D195" s="138" t="s">
        <v>157</v>
      </c>
      <c r="E195" s="146"/>
      <c r="F195" s="147" t="s">
        <v>303</v>
      </c>
      <c r="H195" s="148">
        <v>329.46</v>
      </c>
      <c r="L195" s="145"/>
      <c r="M195" s="149"/>
      <c r="T195" s="150"/>
      <c r="AT195" s="146" t="s">
        <v>157</v>
      </c>
      <c r="AU195" s="146" t="s">
        <v>85</v>
      </c>
      <c r="AV195" s="146" t="s">
        <v>85</v>
      </c>
      <c r="AW195" s="146" t="s">
        <v>109</v>
      </c>
      <c r="AX195" s="146" t="s">
        <v>23</v>
      </c>
      <c r="AY195" s="146" t="s">
        <v>143</v>
      </c>
    </row>
    <row r="196" spans="2:65" s="6" customFormat="1" ht="15.75" customHeight="1">
      <c r="B196" s="22"/>
      <c r="C196" s="124" t="s">
        <v>304</v>
      </c>
      <c r="D196" s="124" t="s">
        <v>146</v>
      </c>
      <c r="E196" s="125" t="s">
        <v>305</v>
      </c>
      <c r="F196" s="126" t="s">
        <v>306</v>
      </c>
      <c r="G196" s="127" t="s">
        <v>165</v>
      </c>
      <c r="H196" s="128">
        <v>752.758</v>
      </c>
      <c r="I196" s="129"/>
      <c r="J196" s="130">
        <f>ROUND($I$196*$H$196,2)</f>
        <v>0</v>
      </c>
      <c r="K196" s="126" t="s">
        <v>150</v>
      </c>
      <c r="L196" s="22"/>
      <c r="M196" s="131"/>
      <c r="N196" s="132" t="s">
        <v>48</v>
      </c>
      <c r="Q196" s="133">
        <v>0</v>
      </c>
      <c r="R196" s="133">
        <f>$Q$196*$H$196</f>
        <v>0</v>
      </c>
      <c r="S196" s="133">
        <v>0.004</v>
      </c>
      <c r="T196" s="134">
        <f>$S$196*$H$196</f>
        <v>3.011032</v>
      </c>
      <c r="AR196" s="84" t="s">
        <v>151</v>
      </c>
      <c r="AT196" s="84" t="s">
        <v>146</v>
      </c>
      <c r="AU196" s="84" t="s">
        <v>85</v>
      </c>
      <c r="AY196" s="6" t="s">
        <v>143</v>
      </c>
      <c r="BE196" s="135">
        <f>IF($N$196="základní",$J$196,0)</f>
        <v>0</v>
      </c>
      <c r="BF196" s="135">
        <f>IF($N$196="snížená",$J$196,0)</f>
        <v>0</v>
      </c>
      <c r="BG196" s="135">
        <f>IF($N$196="zákl. přenesená",$J$196,0)</f>
        <v>0</v>
      </c>
      <c r="BH196" s="135">
        <f>IF($N$196="sníž. přenesená",$J$196,0)</f>
        <v>0</v>
      </c>
      <c r="BI196" s="135">
        <f>IF($N$196="nulová",$J$196,0)</f>
        <v>0</v>
      </c>
      <c r="BJ196" s="84" t="s">
        <v>23</v>
      </c>
      <c r="BK196" s="135">
        <f>ROUND($I$196*$H$196,2)</f>
        <v>0</v>
      </c>
      <c r="BL196" s="84" t="s">
        <v>151</v>
      </c>
      <c r="BM196" s="84" t="s">
        <v>307</v>
      </c>
    </row>
    <row r="197" spans="2:47" s="6" customFormat="1" ht="27" customHeight="1">
      <c r="B197" s="22"/>
      <c r="D197" s="136" t="s">
        <v>153</v>
      </c>
      <c r="F197" s="137" t="s">
        <v>308</v>
      </c>
      <c r="L197" s="22"/>
      <c r="M197" s="48"/>
      <c r="T197" s="49"/>
      <c r="AT197" s="6" t="s">
        <v>153</v>
      </c>
      <c r="AU197" s="6" t="s">
        <v>85</v>
      </c>
    </row>
    <row r="198" spans="2:47" s="6" customFormat="1" ht="84.75" customHeight="1">
      <c r="B198" s="22"/>
      <c r="D198" s="138" t="s">
        <v>155</v>
      </c>
      <c r="F198" s="139" t="s">
        <v>301</v>
      </c>
      <c r="L198" s="22"/>
      <c r="M198" s="48"/>
      <c r="T198" s="49"/>
      <c r="AT198" s="6" t="s">
        <v>155</v>
      </c>
      <c r="AU198" s="6" t="s">
        <v>85</v>
      </c>
    </row>
    <row r="199" spans="2:51" s="6" customFormat="1" ht="15.75" customHeight="1">
      <c r="B199" s="140"/>
      <c r="D199" s="138" t="s">
        <v>157</v>
      </c>
      <c r="E199" s="141"/>
      <c r="F199" s="142" t="s">
        <v>302</v>
      </c>
      <c r="H199" s="141"/>
      <c r="L199" s="140"/>
      <c r="M199" s="143"/>
      <c r="T199" s="144"/>
      <c r="AT199" s="141" t="s">
        <v>157</v>
      </c>
      <c r="AU199" s="141" t="s">
        <v>85</v>
      </c>
      <c r="AV199" s="141" t="s">
        <v>23</v>
      </c>
      <c r="AW199" s="141" t="s">
        <v>109</v>
      </c>
      <c r="AX199" s="141" t="s">
        <v>77</v>
      </c>
      <c r="AY199" s="141" t="s">
        <v>143</v>
      </c>
    </row>
    <row r="200" spans="2:51" s="6" customFormat="1" ht="15.75" customHeight="1">
      <c r="B200" s="145"/>
      <c r="D200" s="138" t="s">
        <v>157</v>
      </c>
      <c r="E200" s="146"/>
      <c r="F200" s="147" t="s">
        <v>309</v>
      </c>
      <c r="H200" s="148">
        <v>752.758</v>
      </c>
      <c r="L200" s="145"/>
      <c r="M200" s="149"/>
      <c r="T200" s="150"/>
      <c r="AT200" s="146" t="s">
        <v>157</v>
      </c>
      <c r="AU200" s="146" t="s">
        <v>85</v>
      </c>
      <c r="AV200" s="146" t="s">
        <v>85</v>
      </c>
      <c r="AW200" s="146" t="s">
        <v>109</v>
      </c>
      <c r="AX200" s="146" t="s">
        <v>23</v>
      </c>
      <c r="AY200" s="146" t="s">
        <v>143</v>
      </c>
    </row>
    <row r="201" spans="2:65" s="6" customFormat="1" ht="15.75" customHeight="1">
      <c r="B201" s="22"/>
      <c r="C201" s="124" t="s">
        <v>310</v>
      </c>
      <c r="D201" s="124" t="s">
        <v>146</v>
      </c>
      <c r="E201" s="125" t="s">
        <v>311</v>
      </c>
      <c r="F201" s="126" t="s">
        <v>312</v>
      </c>
      <c r="G201" s="127" t="s">
        <v>165</v>
      </c>
      <c r="H201" s="128">
        <v>280.72</v>
      </c>
      <c r="I201" s="129"/>
      <c r="J201" s="130">
        <f>ROUND($I$201*$H$201,2)</f>
        <v>0</v>
      </c>
      <c r="K201" s="126" t="s">
        <v>150</v>
      </c>
      <c r="L201" s="22"/>
      <c r="M201" s="131"/>
      <c r="N201" s="132" t="s">
        <v>48</v>
      </c>
      <c r="Q201" s="133">
        <v>0</v>
      </c>
      <c r="R201" s="133">
        <f>$Q$201*$H$201</f>
        <v>0</v>
      </c>
      <c r="S201" s="133">
        <v>0</v>
      </c>
      <c r="T201" s="134">
        <f>$S$201*$H$201</f>
        <v>0</v>
      </c>
      <c r="AR201" s="84" t="s">
        <v>151</v>
      </c>
      <c r="AT201" s="84" t="s">
        <v>146</v>
      </c>
      <c r="AU201" s="84" t="s">
        <v>85</v>
      </c>
      <c r="AY201" s="6" t="s">
        <v>143</v>
      </c>
      <c r="BE201" s="135">
        <f>IF($N$201="základní",$J$201,0)</f>
        <v>0</v>
      </c>
      <c r="BF201" s="135">
        <f>IF($N$201="snížená",$J$201,0)</f>
        <v>0</v>
      </c>
      <c r="BG201" s="135">
        <f>IF($N$201="zákl. přenesená",$J$201,0)</f>
        <v>0</v>
      </c>
      <c r="BH201" s="135">
        <f>IF($N$201="sníž. přenesená",$J$201,0)</f>
        <v>0</v>
      </c>
      <c r="BI201" s="135">
        <f>IF($N$201="nulová",$J$201,0)</f>
        <v>0</v>
      </c>
      <c r="BJ201" s="84" t="s">
        <v>23</v>
      </c>
      <c r="BK201" s="135">
        <f>ROUND($I$201*$H$201,2)</f>
        <v>0</v>
      </c>
      <c r="BL201" s="84" t="s">
        <v>151</v>
      </c>
      <c r="BM201" s="84" t="s">
        <v>313</v>
      </c>
    </row>
    <row r="202" spans="2:47" s="6" customFormat="1" ht="16.5" customHeight="1">
      <c r="B202" s="22"/>
      <c r="D202" s="136" t="s">
        <v>153</v>
      </c>
      <c r="F202" s="137" t="s">
        <v>314</v>
      </c>
      <c r="L202" s="22"/>
      <c r="M202" s="48"/>
      <c r="T202" s="49"/>
      <c r="AT202" s="6" t="s">
        <v>153</v>
      </c>
      <c r="AU202" s="6" t="s">
        <v>85</v>
      </c>
    </row>
    <row r="203" spans="2:47" s="6" customFormat="1" ht="57.75" customHeight="1">
      <c r="B203" s="22"/>
      <c r="D203" s="138" t="s">
        <v>155</v>
      </c>
      <c r="F203" s="139" t="s">
        <v>315</v>
      </c>
      <c r="L203" s="22"/>
      <c r="M203" s="48"/>
      <c r="T203" s="49"/>
      <c r="AT203" s="6" t="s">
        <v>155</v>
      </c>
      <c r="AU203" s="6" t="s">
        <v>85</v>
      </c>
    </row>
    <row r="204" spans="2:51" s="6" customFormat="1" ht="15.75" customHeight="1">
      <c r="B204" s="140"/>
      <c r="D204" s="138" t="s">
        <v>157</v>
      </c>
      <c r="E204" s="141"/>
      <c r="F204" s="142" t="s">
        <v>316</v>
      </c>
      <c r="H204" s="141"/>
      <c r="L204" s="140"/>
      <c r="M204" s="143"/>
      <c r="T204" s="144"/>
      <c r="AT204" s="141" t="s">
        <v>157</v>
      </c>
      <c r="AU204" s="141" t="s">
        <v>85</v>
      </c>
      <c r="AV204" s="141" t="s">
        <v>23</v>
      </c>
      <c r="AW204" s="141" t="s">
        <v>109</v>
      </c>
      <c r="AX204" s="141" t="s">
        <v>77</v>
      </c>
      <c r="AY204" s="141" t="s">
        <v>143</v>
      </c>
    </row>
    <row r="205" spans="2:51" s="6" customFormat="1" ht="15.75" customHeight="1">
      <c r="B205" s="145"/>
      <c r="D205" s="138" t="s">
        <v>157</v>
      </c>
      <c r="E205" s="146"/>
      <c r="F205" s="147" t="s">
        <v>317</v>
      </c>
      <c r="H205" s="148">
        <v>280.72</v>
      </c>
      <c r="L205" s="145"/>
      <c r="M205" s="149"/>
      <c r="T205" s="150"/>
      <c r="AT205" s="146" t="s">
        <v>157</v>
      </c>
      <c r="AU205" s="146" t="s">
        <v>85</v>
      </c>
      <c r="AV205" s="146" t="s">
        <v>85</v>
      </c>
      <c r="AW205" s="146" t="s">
        <v>109</v>
      </c>
      <c r="AX205" s="146" t="s">
        <v>23</v>
      </c>
      <c r="AY205" s="146" t="s">
        <v>143</v>
      </c>
    </row>
    <row r="206" spans="2:65" s="6" customFormat="1" ht="15.75" customHeight="1">
      <c r="B206" s="22"/>
      <c r="C206" s="124" t="s">
        <v>318</v>
      </c>
      <c r="D206" s="124" t="s">
        <v>146</v>
      </c>
      <c r="E206" s="125" t="s">
        <v>319</v>
      </c>
      <c r="F206" s="126" t="s">
        <v>320</v>
      </c>
      <c r="G206" s="127" t="s">
        <v>278</v>
      </c>
      <c r="H206" s="128">
        <v>26.4</v>
      </c>
      <c r="I206" s="129"/>
      <c r="J206" s="130">
        <f>ROUND($I$206*$H$206,2)</f>
        <v>0</v>
      </c>
      <c r="K206" s="126" t="s">
        <v>150</v>
      </c>
      <c r="L206" s="22"/>
      <c r="M206" s="131"/>
      <c r="N206" s="132" t="s">
        <v>48</v>
      </c>
      <c r="Q206" s="133">
        <v>0.00024</v>
      </c>
      <c r="R206" s="133">
        <f>$Q$206*$H$206</f>
        <v>0.006336</v>
      </c>
      <c r="S206" s="133">
        <v>0</v>
      </c>
      <c r="T206" s="134">
        <f>$S$206*$H$206</f>
        <v>0</v>
      </c>
      <c r="AR206" s="84" t="s">
        <v>151</v>
      </c>
      <c r="AT206" s="84" t="s">
        <v>146</v>
      </c>
      <c r="AU206" s="84" t="s">
        <v>85</v>
      </c>
      <c r="AY206" s="6" t="s">
        <v>143</v>
      </c>
      <c r="BE206" s="135">
        <f>IF($N$206="základní",$J$206,0)</f>
        <v>0</v>
      </c>
      <c r="BF206" s="135">
        <f>IF($N$206="snížená",$J$206,0)</f>
        <v>0</v>
      </c>
      <c r="BG206" s="135">
        <f>IF($N$206="zákl. přenesená",$J$206,0)</f>
        <v>0</v>
      </c>
      <c r="BH206" s="135">
        <f>IF($N$206="sníž. přenesená",$J$206,0)</f>
        <v>0</v>
      </c>
      <c r="BI206" s="135">
        <f>IF($N$206="nulová",$J$206,0)</f>
        <v>0</v>
      </c>
      <c r="BJ206" s="84" t="s">
        <v>23</v>
      </c>
      <c r="BK206" s="135">
        <f>ROUND($I$206*$H$206,2)</f>
        <v>0</v>
      </c>
      <c r="BL206" s="84" t="s">
        <v>151</v>
      </c>
      <c r="BM206" s="84" t="s">
        <v>321</v>
      </c>
    </row>
    <row r="207" spans="2:47" s="6" customFormat="1" ht="16.5" customHeight="1">
      <c r="B207" s="22"/>
      <c r="D207" s="136" t="s">
        <v>153</v>
      </c>
      <c r="F207" s="137" t="s">
        <v>322</v>
      </c>
      <c r="L207" s="22"/>
      <c r="M207" s="48"/>
      <c r="T207" s="49"/>
      <c r="AT207" s="6" t="s">
        <v>153</v>
      </c>
      <c r="AU207" s="6" t="s">
        <v>85</v>
      </c>
    </row>
    <row r="208" spans="2:47" s="6" customFormat="1" ht="71.25" customHeight="1">
      <c r="B208" s="22"/>
      <c r="D208" s="138" t="s">
        <v>155</v>
      </c>
      <c r="F208" s="139" t="s">
        <v>323</v>
      </c>
      <c r="L208" s="22"/>
      <c r="M208" s="48"/>
      <c r="T208" s="49"/>
      <c r="AT208" s="6" t="s">
        <v>155</v>
      </c>
      <c r="AU208" s="6" t="s">
        <v>85</v>
      </c>
    </row>
    <row r="209" spans="2:51" s="6" customFormat="1" ht="15.75" customHeight="1">
      <c r="B209" s="140"/>
      <c r="D209" s="138" t="s">
        <v>157</v>
      </c>
      <c r="E209" s="141"/>
      <c r="F209" s="142" t="s">
        <v>324</v>
      </c>
      <c r="H209" s="141"/>
      <c r="L209" s="140"/>
      <c r="M209" s="143"/>
      <c r="T209" s="144"/>
      <c r="AT209" s="141" t="s">
        <v>157</v>
      </c>
      <c r="AU209" s="141" t="s">
        <v>85</v>
      </c>
      <c r="AV209" s="141" t="s">
        <v>23</v>
      </c>
      <c r="AW209" s="141" t="s">
        <v>109</v>
      </c>
      <c r="AX209" s="141" t="s">
        <v>77</v>
      </c>
      <c r="AY209" s="141" t="s">
        <v>143</v>
      </c>
    </row>
    <row r="210" spans="2:51" s="6" customFormat="1" ht="15.75" customHeight="1">
      <c r="B210" s="145"/>
      <c r="D210" s="138" t="s">
        <v>157</v>
      </c>
      <c r="E210" s="146"/>
      <c r="F210" s="147" t="s">
        <v>325</v>
      </c>
      <c r="H210" s="148">
        <v>26.4</v>
      </c>
      <c r="L210" s="145"/>
      <c r="M210" s="149"/>
      <c r="T210" s="150"/>
      <c r="AT210" s="146" t="s">
        <v>157</v>
      </c>
      <c r="AU210" s="146" t="s">
        <v>85</v>
      </c>
      <c r="AV210" s="146" t="s">
        <v>85</v>
      </c>
      <c r="AW210" s="146" t="s">
        <v>109</v>
      </c>
      <c r="AX210" s="146" t="s">
        <v>23</v>
      </c>
      <c r="AY210" s="146" t="s">
        <v>143</v>
      </c>
    </row>
    <row r="211" spans="2:65" s="6" customFormat="1" ht="15.75" customHeight="1">
      <c r="B211" s="22"/>
      <c r="C211" s="157" t="s">
        <v>326</v>
      </c>
      <c r="D211" s="157" t="s">
        <v>228</v>
      </c>
      <c r="E211" s="158" t="s">
        <v>327</v>
      </c>
      <c r="F211" s="159" t="s">
        <v>328</v>
      </c>
      <c r="G211" s="160" t="s">
        <v>149</v>
      </c>
      <c r="H211" s="161">
        <v>0.036</v>
      </c>
      <c r="I211" s="162"/>
      <c r="J211" s="163">
        <f>ROUND($I$211*$H$211,2)</f>
        <v>0</v>
      </c>
      <c r="K211" s="159" t="s">
        <v>150</v>
      </c>
      <c r="L211" s="164"/>
      <c r="M211" s="165"/>
      <c r="N211" s="166" t="s">
        <v>48</v>
      </c>
      <c r="Q211" s="133">
        <v>1</v>
      </c>
      <c r="R211" s="133">
        <f>$Q$211*$H$211</f>
        <v>0.036</v>
      </c>
      <c r="S211" s="133">
        <v>0</v>
      </c>
      <c r="T211" s="134">
        <f>$S$211*$H$211</f>
        <v>0</v>
      </c>
      <c r="AR211" s="84" t="s">
        <v>202</v>
      </c>
      <c r="AT211" s="84" t="s">
        <v>228</v>
      </c>
      <c r="AU211" s="84" t="s">
        <v>85</v>
      </c>
      <c r="AY211" s="6" t="s">
        <v>143</v>
      </c>
      <c r="BE211" s="135">
        <f>IF($N$211="základní",$J$211,0)</f>
        <v>0</v>
      </c>
      <c r="BF211" s="135">
        <f>IF($N$211="snížená",$J$211,0)</f>
        <v>0</v>
      </c>
      <c r="BG211" s="135">
        <f>IF($N$211="zákl. přenesená",$J$211,0)</f>
        <v>0</v>
      </c>
      <c r="BH211" s="135">
        <f>IF($N$211="sníž. přenesená",$J$211,0)</f>
        <v>0</v>
      </c>
      <c r="BI211" s="135">
        <f>IF($N$211="nulová",$J$211,0)</f>
        <v>0</v>
      </c>
      <c r="BJ211" s="84" t="s">
        <v>23</v>
      </c>
      <c r="BK211" s="135">
        <f>ROUND($I$211*$H$211,2)</f>
        <v>0</v>
      </c>
      <c r="BL211" s="84" t="s">
        <v>151</v>
      </c>
      <c r="BM211" s="84" t="s">
        <v>329</v>
      </c>
    </row>
    <row r="212" spans="2:47" s="6" customFormat="1" ht="16.5" customHeight="1">
      <c r="B212" s="22"/>
      <c r="D212" s="136" t="s">
        <v>153</v>
      </c>
      <c r="F212" s="137" t="s">
        <v>330</v>
      </c>
      <c r="L212" s="22"/>
      <c r="M212" s="48"/>
      <c r="T212" s="49"/>
      <c r="AT212" s="6" t="s">
        <v>153</v>
      </c>
      <c r="AU212" s="6" t="s">
        <v>85</v>
      </c>
    </row>
    <row r="213" spans="2:47" s="6" customFormat="1" ht="30.75" customHeight="1">
      <c r="B213" s="22"/>
      <c r="D213" s="138" t="s">
        <v>331</v>
      </c>
      <c r="F213" s="139" t="s">
        <v>332</v>
      </c>
      <c r="L213" s="22"/>
      <c r="M213" s="48"/>
      <c r="T213" s="49"/>
      <c r="AT213" s="6" t="s">
        <v>331</v>
      </c>
      <c r="AU213" s="6" t="s">
        <v>85</v>
      </c>
    </row>
    <row r="214" spans="2:51" s="6" customFormat="1" ht="15.75" customHeight="1">
      <c r="B214" s="145"/>
      <c r="D214" s="138" t="s">
        <v>157</v>
      </c>
      <c r="E214" s="146"/>
      <c r="F214" s="147" t="s">
        <v>333</v>
      </c>
      <c r="H214" s="148">
        <v>0.036</v>
      </c>
      <c r="L214" s="145"/>
      <c r="M214" s="149"/>
      <c r="T214" s="150"/>
      <c r="AT214" s="146" t="s">
        <v>157</v>
      </c>
      <c r="AU214" s="146" t="s">
        <v>85</v>
      </c>
      <c r="AV214" s="146" t="s">
        <v>85</v>
      </c>
      <c r="AW214" s="146" t="s">
        <v>109</v>
      </c>
      <c r="AX214" s="146" t="s">
        <v>23</v>
      </c>
      <c r="AY214" s="146" t="s">
        <v>143</v>
      </c>
    </row>
    <row r="215" spans="2:63" s="113" customFormat="1" ht="23.25" customHeight="1">
      <c r="B215" s="114"/>
      <c r="D215" s="115" t="s">
        <v>76</v>
      </c>
      <c r="E215" s="122" t="s">
        <v>334</v>
      </c>
      <c r="F215" s="122" t="s">
        <v>335</v>
      </c>
      <c r="J215" s="123">
        <f>$BK$215</f>
        <v>0</v>
      </c>
      <c r="L215" s="114"/>
      <c r="M215" s="118"/>
      <c r="P215" s="119">
        <f>SUM($P$216:$P$219)</f>
        <v>0</v>
      </c>
      <c r="R215" s="119">
        <f>SUM($R$216:$R$219)</f>
        <v>0.0431561</v>
      </c>
      <c r="T215" s="120">
        <f>SUM($T$216:$T$219)</f>
        <v>0</v>
      </c>
      <c r="AR215" s="115" t="s">
        <v>23</v>
      </c>
      <c r="AT215" s="115" t="s">
        <v>76</v>
      </c>
      <c r="AU215" s="115" t="s">
        <v>85</v>
      </c>
      <c r="AY215" s="115" t="s">
        <v>143</v>
      </c>
      <c r="BK215" s="121">
        <f>SUM($BK$216:$BK$219)</f>
        <v>0</v>
      </c>
    </row>
    <row r="216" spans="2:65" s="6" customFormat="1" ht="15.75" customHeight="1">
      <c r="B216" s="22"/>
      <c r="C216" s="124" t="s">
        <v>336</v>
      </c>
      <c r="D216" s="124" t="s">
        <v>146</v>
      </c>
      <c r="E216" s="125" t="s">
        <v>337</v>
      </c>
      <c r="F216" s="126" t="s">
        <v>338</v>
      </c>
      <c r="G216" s="127" t="s">
        <v>165</v>
      </c>
      <c r="H216" s="128">
        <v>331.97</v>
      </c>
      <c r="I216" s="129"/>
      <c r="J216" s="130">
        <f>ROUND($I$216*$H$216,2)</f>
        <v>0</v>
      </c>
      <c r="K216" s="126" t="s">
        <v>150</v>
      </c>
      <c r="L216" s="22"/>
      <c r="M216" s="131"/>
      <c r="N216" s="132" t="s">
        <v>48</v>
      </c>
      <c r="Q216" s="133">
        <v>0.00013</v>
      </c>
      <c r="R216" s="133">
        <f>$Q$216*$H$216</f>
        <v>0.0431561</v>
      </c>
      <c r="S216" s="133">
        <v>0</v>
      </c>
      <c r="T216" s="134">
        <f>$S$216*$H$216</f>
        <v>0</v>
      </c>
      <c r="AR216" s="84" t="s">
        <v>151</v>
      </c>
      <c r="AT216" s="84" t="s">
        <v>146</v>
      </c>
      <c r="AU216" s="84" t="s">
        <v>144</v>
      </c>
      <c r="AY216" s="6" t="s">
        <v>143</v>
      </c>
      <c r="BE216" s="135">
        <f>IF($N$216="základní",$J$216,0)</f>
        <v>0</v>
      </c>
      <c r="BF216" s="135">
        <f>IF($N$216="snížená",$J$216,0)</f>
        <v>0</v>
      </c>
      <c r="BG216" s="135">
        <f>IF($N$216="zákl. přenesená",$J$216,0)</f>
        <v>0</v>
      </c>
      <c r="BH216" s="135">
        <f>IF($N$216="sníž. přenesená",$J$216,0)</f>
        <v>0</v>
      </c>
      <c r="BI216" s="135">
        <f>IF($N$216="nulová",$J$216,0)</f>
        <v>0</v>
      </c>
      <c r="BJ216" s="84" t="s">
        <v>23</v>
      </c>
      <c r="BK216" s="135">
        <f>ROUND($I$216*$H$216,2)</f>
        <v>0</v>
      </c>
      <c r="BL216" s="84" t="s">
        <v>151</v>
      </c>
      <c r="BM216" s="84" t="s">
        <v>339</v>
      </c>
    </row>
    <row r="217" spans="2:47" s="6" customFormat="1" ht="16.5" customHeight="1">
      <c r="B217" s="22"/>
      <c r="D217" s="136" t="s">
        <v>153</v>
      </c>
      <c r="F217" s="137" t="s">
        <v>340</v>
      </c>
      <c r="L217" s="22"/>
      <c r="M217" s="48"/>
      <c r="T217" s="49"/>
      <c r="AT217" s="6" t="s">
        <v>153</v>
      </c>
      <c r="AU217" s="6" t="s">
        <v>144</v>
      </c>
    </row>
    <row r="218" spans="2:47" s="6" customFormat="1" ht="57.75" customHeight="1">
      <c r="B218" s="22"/>
      <c r="D218" s="138" t="s">
        <v>155</v>
      </c>
      <c r="F218" s="139" t="s">
        <v>341</v>
      </c>
      <c r="L218" s="22"/>
      <c r="M218" s="48"/>
      <c r="T218" s="49"/>
      <c r="AT218" s="6" t="s">
        <v>155</v>
      </c>
      <c r="AU218" s="6" t="s">
        <v>144</v>
      </c>
    </row>
    <row r="219" spans="2:51" s="6" customFormat="1" ht="15.75" customHeight="1">
      <c r="B219" s="145"/>
      <c r="D219" s="138" t="s">
        <v>157</v>
      </c>
      <c r="E219" s="146"/>
      <c r="F219" s="147" t="s">
        <v>342</v>
      </c>
      <c r="H219" s="148">
        <v>331.97</v>
      </c>
      <c r="L219" s="145"/>
      <c r="M219" s="149"/>
      <c r="T219" s="150"/>
      <c r="AT219" s="146" t="s">
        <v>157</v>
      </c>
      <c r="AU219" s="146" t="s">
        <v>144</v>
      </c>
      <c r="AV219" s="146" t="s">
        <v>85</v>
      </c>
      <c r="AW219" s="146" t="s">
        <v>109</v>
      </c>
      <c r="AX219" s="146" t="s">
        <v>23</v>
      </c>
      <c r="AY219" s="146" t="s">
        <v>143</v>
      </c>
    </row>
    <row r="220" spans="2:63" s="113" customFormat="1" ht="23.25" customHeight="1">
      <c r="B220" s="114"/>
      <c r="D220" s="115" t="s">
        <v>76</v>
      </c>
      <c r="E220" s="122" t="s">
        <v>343</v>
      </c>
      <c r="F220" s="122" t="s">
        <v>344</v>
      </c>
      <c r="J220" s="123">
        <f>$BK$220</f>
        <v>0</v>
      </c>
      <c r="L220" s="114"/>
      <c r="M220" s="118"/>
      <c r="P220" s="119">
        <f>SUM($P$221:$P$243)</f>
        <v>0</v>
      </c>
      <c r="R220" s="119">
        <f>SUM($R$221:$R$243)</f>
        <v>0.16310879999999997</v>
      </c>
      <c r="T220" s="120">
        <f>SUM($T$221:$T$243)</f>
        <v>0</v>
      </c>
      <c r="AR220" s="115" t="s">
        <v>23</v>
      </c>
      <c r="AT220" s="115" t="s">
        <v>76</v>
      </c>
      <c r="AU220" s="115" t="s">
        <v>85</v>
      </c>
      <c r="AY220" s="115" t="s">
        <v>143</v>
      </c>
      <c r="BK220" s="121">
        <f>SUM($BK$221:$BK$243)</f>
        <v>0</v>
      </c>
    </row>
    <row r="221" spans="2:65" s="6" customFormat="1" ht="15.75" customHeight="1">
      <c r="B221" s="22"/>
      <c r="C221" s="124" t="s">
        <v>345</v>
      </c>
      <c r="D221" s="124" t="s">
        <v>146</v>
      </c>
      <c r="E221" s="125" t="s">
        <v>346</v>
      </c>
      <c r="F221" s="126" t="s">
        <v>347</v>
      </c>
      <c r="G221" s="127" t="s">
        <v>165</v>
      </c>
      <c r="H221" s="128">
        <v>331.97</v>
      </c>
      <c r="I221" s="129"/>
      <c r="J221" s="130">
        <f>ROUND($I$221*$H$221,2)</f>
        <v>0</v>
      </c>
      <c r="K221" s="126" t="s">
        <v>150</v>
      </c>
      <c r="L221" s="22"/>
      <c r="M221" s="131"/>
      <c r="N221" s="132" t="s">
        <v>48</v>
      </c>
      <c r="Q221" s="133">
        <v>4E-05</v>
      </c>
      <c r="R221" s="133">
        <f>$Q$221*$H$221</f>
        <v>0.013278800000000002</v>
      </c>
      <c r="S221" s="133">
        <v>0</v>
      </c>
      <c r="T221" s="134">
        <f>$S$221*$H$221</f>
        <v>0</v>
      </c>
      <c r="AR221" s="84" t="s">
        <v>151</v>
      </c>
      <c r="AT221" s="84" t="s">
        <v>146</v>
      </c>
      <c r="AU221" s="84" t="s">
        <v>144</v>
      </c>
      <c r="AY221" s="6" t="s">
        <v>143</v>
      </c>
      <c r="BE221" s="135">
        <f>IF($N$221="základní",$J$221,0)</f>
        <v>0</v>
      </c>
      <c r="BF221" s="135">
        <f>IF($N$221="snížená",$J$221,0)</f>
        <v>0</v>
      </c>
      <c r="BG221" s="135">
        <f>IF($N$221="zákl. přenesená",$J$221,0)</f>
        <v>0</v>
      </c>
      <c r="BH221" s="135">
        <f>IF($N$221="sníž. přenesená",$J$221,0)</f>
        <v>0</v>
      </c>
      <c r="BI221" s="135">
        <f>IF($N$221="nulová",$J$221,0)</f>
        <v>0</v>
      </c>
      <c r="BJ221" s="84" t="s">
        <v>23</v>
      </c>
      <c r="BK221" s="135">
        <f>ROUND($I$221*$H$221,2)</f>
        <v>0</v>
      </c>
      <c r="BL221" s="84" t="s">
        <v>151</v>
      </c>
      <c r="BM221" s="84" t="s">
        <v>348</v>
      </c>
    </row>
    <row r="222" spans="2:47" s="6" customFormat="1" ht="38.25" customHeight="1">
      <c r="B222" s="22"/>
      <c r="D222" s="136" t="s">
        <v>153</v>
      </c>
      <c r="F222" s="137" t="s">
        <v>349</v>
      </c>
      <c r="L222" s="22"/>
      <c r="M222" s="48"/>
      <c r="T222" s="49"/>
      <c r="AT222" s="6" t="s">
        <v>153</v>
      </c>
      <c r="AU222" s="6" t="s">
        <v>144</v>
      </c>
    </row>
    <row r="223" spans="2:47" s="6" customFormat="1" ht="84.75" customHeight="1">
      <c r="B223" s="22"/>
      <c r="D223" s="138" t="s">
        <v>155</v>
      </c>
      <c r="F223" s="139" t="s">
        <v>350</v>
      </c>
      <c r="L223" s="22"/>
      <c r="M223" s="48"/>
      <c r="T223" s="49"/>
      <c r="AT223" s="6" t="s">
        <v>155</v>
      </c>
      <c r="AU223" s="6" t="s">
        <v>144</v>
      </c>
    </row>
    <row r="224" spans="2:65" s="6" customFormat="1" ht="15.75" customHeight="1">
      <c r="B224" s="22"/>
      <c r="C224" s="124" t="s">
        <v>351</v>
      </c>
      <c r="D224" s="124" t="s">
        <v>146</v>
      </c>
      <c r="E224" s="125" t="s">
        <v>352</v>
      </c>
      <c r="F224" s="126" t="s">
        <v>353</v>
      </c>
      <c r="G224" s="127" t="s">
        <v>217</v>
      </c>
      <c r="H224" s="128">
        <v>1</v>
      </c>
      <c r="I224" s="129"/>
      <c r="J224" s="130">
        <f>ROUND($I$224*$H$224,2)</f>
        <v>0</v>
      </c>
      <c r="K224" s="126" t="s">
        <v>150</v>
      </c>
      <c r="L224" s="22"/>
      <c r="M224" s="131"/>
      <c r="N224" s="132" t="s">
        <v>48</v>
      </c>
      <c r="Q224" s="133">
        <v>0.06851</v>
      </c>
      <c r="R224" s="133">
        <f>$Q$224*$H$224</f>
        <v>0.06851</v>
      </c>
      <c r="S224" s="133">
        <v>0</v>
      </c>
      <c r="T224" s="134">
        <f>$S$224*$H$224</f>
        <v>0</v>
      </c>
      <c r="AR224" s="84" t="s">
        <v>151</v>
      </c>
      <c r="AT224" s="84" t="s">
        <v>146</v>
      </c>
      <c r="AU224" s="84" t="s">
        <v>144</v>
      </c>
      <c r="AY224" s="6" t="s">
        <v>143</v>
      </c>
      <c r="BE224" s="135">
        <f>IF($N$224="základní",$J$224,0)</f>
        <v>0</v>
      </c>
      <c r="BF224" s="135">
        <f>IF($N$224="snížená",$J$224,0)</f>
        <v>0</v>
      </c>
      <c r="BG224" s="135">
        <f>IF($N$224="zákl. přenesená",$J$224,0)</f>
        <v>0</v>
      </c>
      <c r="BH224" s="135">
        <f>IF($N$224="sníž. přenesená",$J$224,0)</f>
        <v>0</v>
      </c>
      <c r="BI224" s="135">
        <f>IF($N$224="nulová",$J$224,0)</f>
        <v>0</v>
      </c>
      <c r="BJ224" s="84" t="s">
        <v>23</v>
      </c>
      <c r="BK224" s="135">
        <f>ROUND($I$224*$H$224,2)</f>
        <v>0</v>
      </c>
      <c r="BL224" s="84" t="s">
        <v>151</v>
      </c>
      <c r="BM224" s="84" t="s">
        <v>354</v>
      </c>
    </row>
    <row r="225" spans="2:47" s="6" customFormat="1" ht="27" customHeight="1">
      <c r="B225" s="22"/>
      <c r="D225" s="136" t="s">
        <v>153</v>
      </c>
      <c r="F225" s="137" t="s">
        <v>355</v>
      </c>
      <c r="L225" s="22"/>
      <c r="M225" s="48"/>
      <c r="T225" s="49"/>
      <c r="AT225" s="6" t="s">
        <v>153</v>
      </c>
      <c r="AU225" s="6" t="s">
        <v>144</v>
      </c>
    </row>
    <row r="226" spans="2:47" s="6" customFormat="1" ht="44.25" customHeight="1">
      <c r="B226" s="22"/>
      <c r="D226" s="138" t="s">
        <v>155</v>
      </c>
      <c r="F226" s="139" t="s">
        <v>356</v>
      </c>
      <c r="L226" s="22"/>
      <c r="M226" s="48"/>
      <c r="T226" s="49"/>
      <c r="AT226" s="6" t="s">
        <v>155</v>
      </c>
      <c r="AU226" s="6" t="s">
        <v>144</v>
      </c>
    </row>
    <row r="227" spans="2:65" s="6" customFormat="1" ht="15.75" customHeight="1">
      <c r="B227" s="22"/>
      <c r="C227" s="157" t="s">
        <v>357</v>
      </c>
      <c r="D227" s="157" t="s">
        <v>228</v>
      </c>
      <c r="E227" s="158" t="s">
        <v>358</v>
      </c>
      <c r="F227" s="159" t="s">
        <v>359</v>
      </c>
      <c r="G227" s="160" t="s">
        <v>217</v>
      </c>
      <c r="H227" s="161">
        <v>1</v>
      </c>
      <c r="I227" s="162"/>
      <c r="J227" s="163">
        <f>ROUND($I$227*$H$227,2)</f>
        <v>0</v>
      </c>
      <c r="K227" s="159"/>
      <c r="L227" s="164"/>
      <c r="M227" s="165"/>
      <c r="N227" s="166" t="s">
        <v>48</v>
      </c>
      <c r="Q227" s="133">
        <v>0.052</v>
      </c>
      <c r="R227" s="133">
        <f>$Q$227*$H$227</f>
        <v>0.052</v>
      </c>
      <c r="S227" s="133">
        <v>0</v>
      </c>
      <c r="T227" s="134">
        <f>$S$227*$H$227</f>
        <v>0</v>
      </c>
      <c r="AR227" s="84" t="s">
        <v>202</v>
      </c>
      <c r="AT227" s="84" t="s">
        <v>228</v>
      </c>
      <c r="AU227" s="84" t="s">
        <v>144</v>
      </c>
      <c r="AY227" s="6" t="s">
        <v>143</v>
      </c>
      <c r="BE227" s="135">
        <f>IF($N$227="základní",$J$227,0)</f>
        <v>0</v>
      </c>
      <c r="BF227" s="135">
        <f>IF($N$227="snížená",$J$227,0)</f>
        <v>0</v>
      </c>
      <c r="BG227" s="135">
        <f>IF($N$227="zákl. přenesená",$J$227,0)</f>
        <v>0</v>
      </c>
      <c r="BH227" s="135">
        <f>IF($N$227="sníž. přenesená",$J$227,0)</f>
        <v>0</v>
      </c>
      <c r="BI227" s="135">
        <f>IF($N$227="nulová",$J$227,0)</f>
        <v>0</v>
      </c>
      <c r="BJ227" s="84" t="s">
        <v>23</v>
      </c>
      <c r="BK227" s="135">
        <f>ROUND($I$227*$H$227,2)</f>
        <v>0</v>
      </c>
      <c r="BL227" s="84" t="s">
        <v>151</v>
      </c>
      <c r="BM227" s="84" t="s">
        <v>360</v>
      </c>
    </row>
    <row r="228" spans="2:65" s="6" customFormat="1" ht="15.75" customHeight="1">
      <c r="B228" s="22"/>
      <c r="C228" s="127" t="s">
        <v>361</v>
      </c>
      <c r="D228" s="127" t="s">
        <v>146</v>
      </c>
      <c r="E228" s="125" t="s">
        <v>362</v>
      </c>
      <c r="F228" s="126" t="s">
        <v>363</v>
      </c>
      <c r="G228" s="127" t="s">
        <v>217</v>
      </c>
      <c r="H228" s="128">
        <v>16</v>
      </c>
      <c r="I228" s="129"/>
      <c r="J228" s="130">
        <f>ROUND($I$228*$H$228,2)</f>
        <v>0</v>
      </c>
      <c r="K228" s="126" t="s">
        <v>150</v>
      </c>
      <c r="L228" s="22"/>
      <c r="M228" s="131"/>
      <c r="N228" s="132" t="s">
        <v>48</v>
      </c>
      <c r="Q228" s="133">
        <v>2E-05</v>
      </c>
      <c r="R228" s="133">
        <f>$Q$228*$H$228</f>
        <v>0.00032</v>
      </c>
      <c r="S228" s="133">
        <v>0</v>
      </c>
      <c r="T228" s="134">
        <f>$S$228*$H$228</f>
        <v>0</v>
      </c>
      <c r="AR228" s="84" t="s">
        <v>151</v>
      </c>
      <c r="AT228" s="84" t="s">
        <v>146</v>
      </c>
      <c r="AU228" s="84" t="s">
        <v>144</v>
      </c>
      <c r="AY228" s="84" t="s">
        <v>143</v>
      </c>
      <c r="BE228" s="135">
        <f>IF($N$228="základní",$J$228,0)</f>
        <v>0</v>
      </c>
      <c r="BF228" s="135">
        <f>IF($N$228="snížená",$J$228,0)</f>
        <v>0</v>
      </c>
      <c r="BG228" s="135">
        <f>IF($N$228="zákl. přenesená",$J$228,0)</f>
        <v>0</v>
      </c>
      <c r="BH228" s="135">
        <f>IF($N$228="sníž. přenesená",$J$228,0)</f>
        <v>0</v>
      </c>
      <c r="BI228" s="135">
        <f>IF($N$228="nulová",$J$228,0)</f>
        <v>0</v>
      </c>
      <c r="BJ228" s="84" t="s">
        <v>23</v>
      </c>
      <c r="BK228" s="135">
        <f>ROUND($I$228*$H$228,2)</f>
        <v>0</v>
      </c>
      <c r="BL228" s="84" t="s">
        <v>151</v>
      </c>
      <c r="BM228" s="84" t="s">
        <v>364</v>
      </c>
    </row>
    <row r="229" spans="2:47" s="6" customFormat="1" ht="16.5" customHeight="1">
      <c r="B229" s="22"/>
      <c r="D229" s="136" t="s">
        <v>153</v>
      </c>
      <c r="F229" s="137" t="s">
        <v>365</v>
      </c>
      <c r="L229" s="22"/>
      <c r="M229" s="48"/>
      <c r="T229" s="49"/>
      <c r="AT229" s="6" t="s">
        <v>153</v>
      </c>
      <c r="AU229" s="6" t="s">
        <v>144</v>
      </c>
    </row>
    <row r="230" spans="2:47" s="6" customFormat="1" ht="84.75" customHeight="1">
      <c r="B230" s="22"/>
      <c r="D230" s="138" t="s">
        <v>155</v>
      </c>
      <c r="F230" s="139" t="s">
        <v>366</v>
      </c>
      <c r="L230" s="22"/>
      <c r="M230" s="48"/>
      <c r="T230" s="49"/>
      <c r="AT230" s="6" t="s">
        <v>155</v>
      </c>
      <c r="AU230" s="6" t="s">
        <v>144</v>
      </c>
    </row>
    <row r="231" spans="2:51" s="6" customFormat="1" ht="15.75" customHeight="1">
      <c r="B231" s="140"/>
      <c r="D231" s="138" t="s">
        <v>157</v>
      </c>
      <c r="E231" s="141"/>
      <c r="F231" s="142" t="s">
        <v>367</v>
      </c>
      <c r="H231" s="141"/>
      <c r="L231" s="140"/>
      <c r="M231" s="143"/>
      <c r="T231" s="144"/>
      <c r="AT231" s="141" t="s">
        <v>157</v>
      </c>
      <c r="AU231" s="141" t="s">
        <v>144</v>
      </c>
      <c r="AV231" s="141" t="s">
        <v>23</v>
      </c>
      <c r="AW231" s="141" t="s">
        <v>109</v>
      </c>
      <c r="AX231" s="141" t="s">
        <v>77</v>
      </c>
      <c r="AY231" s="141" t="s">
        <v>143</v>
      </c>
    </row>
    <row r="232" spans="2:51" s="6" customFormat="1" ht="15.75" customHeight="1">
      <c r="B232" s="145"/>
      <c r="D232" s="138" t="s">
        <v>157</v>
      </c>
      <c r="E232" s="146"/>
      <c r="F232" s="147" t="s">
        <v>249</v>
      </c>
      <c r="H232" s="148">
        <v>16</v>
      </c>
      <c r="L232" s="145"/>
      <c r="M232" s="149"/>
      <c r="T232" s="150"/>
      <c r="AT232" s="146" t="s">
        <v>157</v>
      </c>
      <c r="AU232" s="146" t="s">
        <v>144</v>
      </c>
      <c r="AV232" s="146" t="s">
        <v>85</v>
      </c>
      <c r="AW232" s="146" t="s">
        <v>109</v>
      </c>
      <c r="AX232" s="146" t="s">
        <v>23</v>
      </c>
      <c r="AY232" s="146" t="s">
        <v>143</v>
      </c>
    </row>
    <row r="233" spans="2:65" s="6" customFormat="1" ht="15.75" customHeight="1">
      <c r="B233" s="22"/>
      <c r="C233" s="124" t="s">
        <v>368</v>
      </c>
      <c r="D233" s="124" t="s">
        <v>146</v>
      </c>
      <c r="E233" s="125" t="s">
        <v>369</v>
      </c>
      <c r="F233" s="126" t="s">
        <v>370</v>
      </c>
      <c r="G233" s="127" t="s">
        <v>217</v>
      </c>
      <c r="H233" s="128">
        <v>16</v>
      </c>
      <c r="I233" s="129"/>
      <c r="J233" s="130">
        <f>ROUND($I$233*$H$233,2)</f>
        <v>0</v>
      </c>
      <c r="K233" s="126" t="s">
        <v>150</v>
      </c>
      <c r="L233" s="22"/>
      <c r="M233" s="131"/>
      <c r="N233" s="132" t="s">
        <v>48</v>
      </c>
      <c r="Q233" s="133">
        <v>0.00027</v>
      </c>
      <c r="R233" s="133">
        <f>$Q$233*$H$233</f>
        <v>0.00432</v>
      </c>
      <c r="S233" s="133">
        <v>0</v>
      </c>
      <c r="T233" s="134">
        <f>$S$233*$H$233</f>
        <v>0</v>
      </c>
      <c r="AR233" s="84" t="s">
        <v>151</v>
      </c>
      <c r="AT233" s="84" t="s">
        <v>146</v>
      </c>
      <c r="AU233" s="84" t="s">
        <v>144</v>
      </c>
      <c r="AY233" s="6" t="s">
        <v>143</v>
      </c>
      <c r="BE233" s="135">
        <f>IF($N$233="základní",$J$233,0)</f>
        <v>0</v>
      </c>
      <c r="BF233" s="135">
        <f>IF($N$233="snížená",$J$233,0)</f>
        <v>0</v>
      </c>
      <c r="BG233" s="135">
        <f>IF($N$233="zákl. přenesená",$J$233,0)</f>
        <v>0</v>
      </c>
      <c r="BH233" s="135">
        <f>IF($N$233="sníž. přenesená",$J$233,0)</f>
        <v>0</v>
      </c>
      <c r="BI233" s="135">
        <f>IF($N$233="nulová",$J$233,0)</f>
        <v>0</v>
      </c>
      <c r="BJ233" s="84" t="s">
        <v>23</v>
      </c>
      <c r="BK233" s="135">
        <f>ROUND($I$233*$H$233,2)</f>
        <v>0</v>
      </c>
      <c r="BL233" s="84" t="s">
        <v>151</v>
      </c>
      <c r="BM233" s="84" t="s">
        <v>371</v>
      </c>
    </row>
    <row r="234" spans="2:47" s="6" customFormat="1" ht="16.5" customHeight="1">
      <c r="B234" s="22"/>
      <c r="D234" s="136" t="s">
        <v>153</v>
      </c>
      <c r="F234" s="137" t="s">
        <v>372</v>
      </c>
      <c r="L234" s="22"/>
      <c r="M234" s="48"/>
      <c r="T234" s="49"/>
      <c r="AT234" s="6" t="s">
        <v>153</v>
      </c>
      <c r="AU234" s="6" t="s">
        <v>144</v>
      </c>
    </row>
    <row r="235" spans="2:47" s="6" customFormat="1" ht="84.75" customHeight="1">
      <c r="B235" s="22"/>
      <c r="D235" s="138" t="s">
        <v>155</v>
      </c>
      <c r="F235" s="139" t="s">
        <v>366</v>
      </c>
      <c r="L235" s="22"/>
      <c r="M235" s="48"/>
      <c r="T235" s="49"/>
      <c r="AT235" s="6" t="s">
        <v>155</v>
      </c>
      <c r="AU235" s="6" t="s">
        <v>144</v>
      </c>
    </row>
    <row r="236" spans="2:65" s="6" customFormat="1" ht="15.75" customHeight="1">
      <c r="B236" s="22"/>
      <c r="C236" s="124" t="s">
        <v>373</v>
      </c>
      <c r="D236" s="124" t="s">
        <v>146</v>
      </c>
      <c r="E236" s="125" t="s">
        <v>374</v>
      </c>
      <c r="F236" s="126" t="s">
        <v>375</v>
      </c>
      <c r="G236" s="127" t="s">
        <v>217</v>
      </c>
      <c r="H236" s="128">
        <v>2</v>
      </c>
      <c r="I236" s="129"/>
      <c r="J236" s="130">
        <f>ROUND($I$236*$H$236,2)</f>
        <v>0</v>
      </c>
      <c r="K236" s="126" t="s">
        <v>150</v>
      </c>
      <c r="L236" s="22"/>
      <c r="M236" s="131"/>
      <c r="N236" s="132" t="s">
        <v>48</v>
      </c>
      <c r="Q236" s="133">
        <v>0.00234</v>
      </c>
      <c r="R236" s="133">
        <f>$Q$236*$H$236</f>
        <v>0.00468</v>
      </c>
      <c r="S236" s="133">
        <v>0</v>
      </c>
      <c r="T236" s="134">
        <f>$S$236*$H$236</f>
        <v>0</v>
      </c>
      <c r="AR236" s="84" t="s">
        <v>151</v>
      </c>
      <c r="AT236" s="84" t="s">
        <v>146</v>
      </c>
      <c r="AU236" s="84" t="s">
        <v>144</v>
      </c>
      <c r="AY236" s="6" t="s">
        <v>143</v>
      </c>
      <c r="BE236" s="135">
        <f>IF($N$236="základní",$J$236,0)</f>
        <v>0</v>
      </c>
      <c r="BF236" s="135">
        <f>IF($N$236="snížená",$J$236,0)</f>
        <v>0</v>
      </c>
      <c r="BG236" s="135">
        <f>IF($N$236="zákl. přenesená",$J$236,0)</f>
        <v>0</v>
      </c>
      <c r="BH236" s="135">
        <f>IF($N$236="sníž. přenesená",$J$236,0)</f>
        <v>0</v>
      </c>
      <c r="BI236" s="135">
        <f>IF($N$236="nulová",$J$236,0)</f>
        <v>0</v>
      </c>
      <c r="BJ236" s="84" t="s">
        <v>23</v>
      </c>
      <c r="BK236" s="135">
        <f>ROUND($I$236*$H$236,2)</f>
        <v>0</v>
      </c>
      <c r="BL236" s="84" t="s">
        <v>151</v>
      </c>
      <c r="BM236" s="84" t="s">
        <v>376</v>
      </c>
    </row>
    <row r="237" spans="2:47" s="6" customFormat="1" ht="27" customHeight="1">
      <c r="B237" s="22"/>
      <c r="D237" s="136" t="s">
        <v>153</v>
      </c>
      <c r="F237" s="137" t="s">
        <v>377</v>
      </c>
      <c r="L237" s="22"/>
      <c r="M237" s="48"/>
      <c r="T237" s="49"/>
      <c r="AT237" s="6" t="s">
        <v>153</v>
      </c>
      <c r="AU237" s="6" t="s">
        <v>144</v>
      </c>
    </row>
    <row r="238" spans="2:47" s="6" customFormat="1" ht="71.25" customHeight="1">
      <c r="B238" s="22"/>
      <c r="D238" s="138" t="s">
        <v>155</v>
      </c>
      <c r="F238" s="139" t="s">
        <v>378</v>
      </c>
      <c r="L238" s="22"/>
      <c r="M238" s="48"/>
      <c r="T238" s="49"/>
      <c r="AT238" s="6" t="s">
        <v>155</v>
      </c>
      <c r="AU238" s="6" t="s">
        <v>144</v>
      </c>
    </row>
    <row r="239" spans="2:51" s="6" customFormat="1" ht="15.75" customHeight="1">
      <c r="B239" s="140"/>
      <c r="D239" s="138" t="s">
        <v>157</v>
      </c>
      <c r="E239" s="141"/>
      <c r="F239" s="142" t="s">
        <v>379</v>
      </c>
      <c r="H239" s="141"/>
      <c r="L239" s="140"/>
      <c r="M239" s="143"/>
      <c r="T239" s="144"/>
      <c r="AT239" s="141" t="s">
        <v>157</v>
      </c>
      <c r="AU239" s="141" t="s">
        <v>144</v>
      </c>
      <c r="AV239" s="141" t="s">
        <v>23</v>
      </c>
      <c r="AW239" s="141" t="s">
        <v>109</v>
      </c>
      <c r="AX239" s="141" t="s">
        <v>77</v>
      </c>
      <c r="AY239" s="141" t="s">
        <v>143</v>
      </c>
    </row>
    <row r="240" spans="2:51" s="6" customFormat="1" ht="15.75" customHeight="1">
      <c r="B240" s="145"/>
      <c r="D240" s="138" t="s">
        <v>157</v>
      </c>
      <c r="E240" s="146"/>
      <c r="F240" s="147" t="s">
        <v>85</v>
      </c>
      <c r="H240" s="148">
        <v>2</v>
      </c>
      <c r="L240" s="145"/>
      <c r="M240" s="149"/>
      <c r="T240" s="150"/>
      <c r="AT240" s="146" t="s">
        <v>157</v>
      </c>
      <c r="AU240" s="146" t="s">
        <v>144</v>
      </c>
      <c r="AV240" s="146" t="s">
        <v>85</v>
      </c>
      <c r="AW240" s="146" t="s">
        <v>109</v>
      </c>
      <c r="AX240" s="146" t="s">
        <v>23</v>
      </c>
      <c r="AY240" s="146" t="s">
        <v>143</v>
      </c>
    </row>
    <row r="241" spans="2:65" s="6" customFormat="1" ht="15.75" customHeight="1">
      <c r="B241" s="22"/>
      <c r="C241" s="157" t="s">
        <v>380</v>
      </c>
      <c r="D241" s="157" t="s">
        <v>228</v>
      </c>
      <c r="E241" s="158" t="s">
        <v>381</v>
      </c>
      <c r="F241" s="159" t="s">
        <v>382</v>
      </c>
      <c r="G241" s="160" t="s">
        <v>217</v>
      </c>
      <c r="H241" s="161">
        <v>2</v>
      </c>
      <c r="I241" s="162"/>
      <c r="J241" s="163">
        <f>ROUND($I$241*$H$241,2)</f>
        <v>0</v>
      </c>
      <c r="K241" s="159" t="s">
        <v>383</v>
      </c>
      <c r="L241" s="164"/>
      <c r="M241" s="165"/>
      <c r="N241" s="166" t="s">
        <v>48</v>
      </c>
      <c r="Q241" s="133">
        <v>0.01</v>
      </c>
      <c r="R241" s="133">
        <f>$Q$241*$H$241</f>
        <v>0.02</v>
      </c>
      <c r="S241" s="133">
        <v>0</v>
      </c>
      <c r="T241" s="134">
        <f>$S$241*$H$241</f>
        <v>0</v>
      </c>
      <c r="AR241" s="84" t="s">
        <v>202</v>
      </c>
      <c r="AT241" s="84" t="s">
        <v>228</v>
      </c>
      <c r="AU241" s="84" t="s">
        <v>144</v>
      </c>
      <c r="AY241" s="6" t="s">
        <v>143</v>
      </c>
      <c r="BE241" s="135">
        <f>IF($N$241="základní",$J$241,0)</f>
        <v>0</v>
      </c>
      <c r="BF241" s="135">
        <f>IF($N$241="snížená",$J$241,0)</f>
        <v>0</v>
      </c>
      <c r="BG241" s="135">
        <f>IF($N$241="zákl. přenesená",$J$241,0)</f>
        <v>0</v>
      </c>
      <c r="BH241" s="135">
        <f>IF($N$241="sníž. přenesená",$J$241,0)</f>
        <v>0</v>
      </c>
      <c r="BI241" s="135">
        <f>IF($N$241="nulová",$J$241,0)</f>
        <v>0</v>
      </c>
      <c r="BJ241" s="84" t="s">
        <v>23</v>
      </c>
      <c r="BK241" s="135">
        <f>ROUND($I$241*$H$241,2)</f>
        <v>0</v>
      </c>
      <c r="BL241" s="84" t="s">
        <v>151</v>
      </c>
      <c r="BM241" s="84" t="s">
        <v>384</v>
      </c>
    </row>
    <row r="242" spans="2:51" s="6" customFormat="1" ht="15.75" customHeight="1">
      <c r="B242" s="140"/>
      <c r="D242" s="136" t="s">
        <v>157</v>
      </c>
      <c r="E242" s="142"/>
      <c r="F242" s="142" t="s">
        <v>385</v>
      </c>
      <c r="H242" s="141"/>
      <c r="L242" s="140"/>
      <c r="M242" s="143"/>
      <c r="T242" s="144"/>
      <c r="AT242" s="141" t="s">
        <v>157</v>
      </c>
      <c r="AU242" s="141" t="s">
        <v>144</v>
      </c>
      <c r="AV242" s="141" t="s">
        <v>23</v>
      </c>
      <c r="AW242" s="141" t="s">
        <v>109</v>
      </c>
      <c r="AX242" s="141" t="s">
        <v>77</v>
      </c>
      <c r="AY242" s="141" t="s">
        <v>143</v>
      </c>
    </row>
    <row r="243" spans="2:51" s="6" customFormat="1" ht="15.75" customHeight="1">
      <c r="B243" s="145"/>
      <c r="D243" s="138" t="s">
        <v>157</v>
      </c>
      <c r="E243" s="146"/>
      <c r="F243" s="147" t="s">
        <v>85</v>
      </c>
      <c r="H243" s="148">
        <v>2</v>
      </c>
      <c r="L243" s="145"/>
      <c r="M243" s="149"/>
      <c r="T243" s="150"/>
      <c r="AT243" s="146" t="s">
        <v>157</v>
      </c>
      <c r="AU243" s="146" t="s">
        <v>144</v>
      </c>
      <c r="AV243" s="146" t="s">
        <v>85</v>
      </c>
      <c r="AW243" s="146" t="s">
        <v>109</v>
      </c>
      <c r="AX243" s="146" t="s">
        <v>23</v>
      </c>
      <c r="AY243" s="146" t="s">
        <v>143</v>
      </c>
    </row>
    <row r="244" spans="2:63" s="113" customFormat="1" ht="30.75" customHeight="1">
      <c r="B244" s="114"/>
      <c r="D244" s="115" t="s">
        <v>76</v>
      </c>
      <c r="E244" s="122" t="s">
        <v>386</v>
      </c>
      <c r="F244" s="122" t="s">
        <v>387</v>
      </c>
      <c r="J244" s="123">
        <f>$BK$244</f>
        <v>0</v>
      </c>
      <c r="L244" s="114"/>
      <c r="M244" s="118"/>
      <c r="P244" s="119">
        <f>SUM($P$245:$P$264)</f>
        <v>0</v>
      </c>
      <c r="R244" s="119">
        <f>SUM($R$245:$R$264)</f>
        <v>0</v>
      </c>
      <c r="T244" s="120">
        <f>SUM($T$245:$T$264)</f>
        <v>0</v>
      </c>
      <c r="AR244" s="115" t="s">
        <v>23</v>
      </c>
      <c r="AT244" s="115" t="s">
        <v>76</v>
      </c>
      <c r="AU244" s="115" t="s">
        <v>23</v>
      </c>
      <c r="AY244" s="115" t="s">
        <v>143</v>
      </c>
      <c r="BK244" s="121">
        <f>SUM($BK$245:$BK$264)</f>
        <v>0</v>
      </c>
    </row>
    <row r="245" spans="2:65" s="6" customFormat="1" ht="15.75" customHeight="1">
      <c r="B245" s="22"/>
      <c r="C245" s="124" t="s">
        <v>388</v>
      </c>
      <c r="D245" s="124" t="s">
        <v>146</v>
      </c>
      <c r="E245" s="125" t="s">
        <v>389</v>
      </c>
      <c r="F245" s="126" t="s">
        <v>390</v>
      </c>
      <c r="G245" s="127" t="s">
        <v>149</v>
      </c>
      <c r="H245" s="128">
        <v>17.589</v>
      </c>
      <c r="I245" s="129"/>
      <c r="J245" s="130">
        <f>ROUND($I$245*$H$245,2)</f>
        <v>0</v>
      </c>
      <c r="K245" s="126" t="s">
        <v>150</v>
      </c>
      <c r="L245" s="22"/>
      <c r="M245" s="131"/>
      <c r="N245" s="132" t="s">
        <v>48</v>
      </c>
      <c r="Q245" s="133">
        <v>0</v>
      </c>
      <c r="R245" s="133">
        <f>$Q$245*$H$245</f>
        <v>0</v>
      </c>
      <c r="S245" s="133">
        <v>0</v>
      </c>
      <c r="T245" s="134">
        <f>$S$245*$H$245</f>
        <v>0</v>
      </c>
      <c r="AR245" s="84" t="s">
        <v>151</v>
      </c>
      <c r="AT245" s="84" t="s">
        <v>146</v>
      </c>
      <c r="AU245" s="84" t="s">
        <v>85</v>
      </c>
      <c r="AY245" s="6" t="s">
        <v>143</v>
      </c>
      <c r="BE245" s="135">
        <f>IF($N$245="základní",$J$245,0)</f>
        <v>0</v>
      </c>
      <c r="BF245" s="135">
        <f>IF($N$245="snížená",$J$245,0)</f>
        <v>0</v>
      </c>
      <c r="BG245" s="135">
        <f>IF($N$245="zákl. přenesená",$J$245,0)</f>
        <v>0</v>
      </c>
      <c r="BH245" s="135">
        <f>IF($N$245="sníž. přenesená",$J$245,0)</f>
        <v>0</v>
      </c>
      <c r="BI245" s="135">
        <f>IF($N$245="nulová",$J$245,0)</f>
        <v>0</v>
      </c>
      <c r="BJ245" s="84" t="s">
        <v>23</v>
      </c>
      <c r="BK245" s="135">
        <f>ROUND($I$245*$H$245,2)</f>
        <v>0</v>
      </c>
      <c r="BL245" s="84" t="s">
        <v>151</v>
      </c>
      <c r="BM245" s="84" t="s">
        <v>391</v>
      </c>
    </row>
    <row r="246" spans="2:47" s="6" customFormat="1" ht="27" customHeight="1">
      <c r="B246" s="22"/>
      <c r="D246" s="136" t="s">
        <v>153</v>
      </c>
      <c r="F246" s="137" t="s">
        <v>392</v>
      </c>
      <c r="L246" s="22"/>
      <c r="M246" s="48"/>
      <c r="T246" s="49"/>
      <c r="AT246" s="6" t="s">
        <v>153</v>
      </c>
      <c r="AU246" s="6" t="s">
        <v>85</v>
      </c>
    </row>
    <row r="247" spans="2:47" s="6" customFormat="1" ht="84.75" customHeight="1">
      <c r="B247" s="22"/>
      <c r="D247" s="138" t="s">
        <v>155</v>
      </c>
      <c r="F247" s="139" t="s">
        <v>393</v>
      </c>
      <c r="L247" s="22"/>
      <c r="M247" s="48"/>
      <c r="T247" s="49"/>
      <c r="AT247" s="6" t="s">
        <v>155</v>
      </c>
      <c r="AU247" s="6" t="s">
        <v>85</v>
      </c>
    </row>
    <row r="248" spans="2:65" s="6" customFormat="1" ht="15.75" customHeight="1">
      <c r="B248" s="22"/>
      <c r="C248" s="124" t="s">
        <v>394</v>
      </c>
      <c r="D248" s="124" t="s">
        <v>146</v>
      </c>
      <c r="E248" s="125" t="s">
        <v>395</v>
      </c>
      <c r="F248" s="126" t="s">
        <v>396</v>
      </c>
      <c r="G248" s="127" t="s">
        <v>149</v>
      </c>
      <c r="H248" s="128">
        <v>17.589</v>
      </c>
      <c r="I248" s="129"/>
      <c r="J248" s="130">
        <f>ROUND($I$248*$H$248,2)</f>
        <v>0</v>
      </c>
      <c r="K248" s="126" t="s">
        <v>150</v>
      </c>
      <c r="L248" s="22"/>
      <c r="M248" s="131"/>
      <c r="N248" s="132" t="s">
        <v>48</v>
      </c>
      <c r="Q248" s="133">
        <v>0</v>
      </c>
      <c r="R248" s="133">
        <f>$Q$248*$H$248</f>
        <v>0</v>
      </c>
      <c r="S248" s="133">
        <v>0</v>
      </c>
      <c r="T248" s="134">
        <f>$S$248*$H$248</f>
        <v>0</v>
      </c>
      <c r="AR248" s="84" t="s">
        <v>151</v>
      </c>
      <c r="AT248" s="84" t="s">
        <v>146</v>
      </c>
      <c r="AU248" s="84" t="s">
        <v>85</v>
      </c>
      <c r="AY248" s="6" t="s">
        <v>143</v>
      </c>
      <c r="BE248" s="135">
        <f>IF($N$248="základní",$J$248,0)</f>
        <v>0</v>
      </c>
      <c r="BF248" s="135">
        <f>IF($N$248="snížená",$J$248,0)</f>
        <v>0</v>
      </c>
      <c r="BG248" s="135">
        <f>IF($N$248="zákl. přenesená",$J$248,0)</f>
        <v>0</v>
      </c>
      <c r="BH248" s="135">
        <f>IF($N$248="sníž. přenesená",$J$248,0)</f>
        <v>0</v>
      </c>
      <c r="BI248" s="135">
        <f>IF($N$248="nulová",$J$248,0)</f>
        <v>0</v>
      </c>
      <c r="BJ248" s="84" t="s">
        <v>23</v>
      </c>
      <c r="BK248" s="135">
        <f>ROUND($I$248*$H$248,2)</f>
        <v>0</v>
      </c>
      <c r="BL248" s="84" t="s">
        <v>151</v>
      </c>
      <c r="BM248" s="84" t="s">
        <v>397</v>
      </c>
    </row>
    <row r="249" spans="2:47" s="6" customFormat="1" ht="16.5" customHeight="1">
      <c r="B249" s="22"/>
      <c r="D249" s="136" t="s">
        <v>153</v>
      </c>
      <c r="F249" s="137" t="s">
        <v>398</v>
      </c>
      <c r="L249" s="22"/>
      <c r="M249" s="48"/>
      <c r="T249" s="49"/>
      <c r="AT249" s="6" t="s">
        <v>153</v>
      </c>
      <c r="AU249" s="6" t="s">
        <v>85</v>
      </c>
    </row>
    <row r="250" spans="2:47" s="6" customFormat="1" ht="71.25" customHeight="1">
      <c r="B250" s="22"/>
      <c r="D250" s="138" t="s">
        <v>155</v>
      </c>
      <c r="F250" s="139" t="s">
        <v>399</v>
      </c>
      <c r="L250" s="22"/>
      <c r="M250" s="48"/>
      <c r="T250" s="49"/>
      <c r="AT250" s="6" t="s">
        <v>155</v>
      </c>
      <c r="AU250" s="6" t="s">
        <v>85</v>
      </c>
    </row>
    <row r="251" spans="2:47" s="6" customFormat="1" ht="30.75" customHeight="1">
      <c r="B251" s="22"/>
      <c r="D251" s="138" t="s">
        <v>331</v>
      </c>
      <c r="F251" s="139" t="s">
        <v>400</v>
      </c>
      <c r="L251" s="22"/>
      <c r="M251" s="48"/>
      <c r="T251" s="49"/>
      <c r="AT251" s="6" t="s">
        <v>331</v>
      </c>
      <c r="AU251" s="6" t="s">
        <v>85</v>
      </c>
    </row>
    <row r="252" spans="2:65" s="6" customFormat="1" ht="15.75" customHeight="1">
      <c r="B252" s="22"/>
      <c r="C252" s="124" t="s">
        <v>401</v>
      </c>
      <c r="D252" s="124" t="s">
        <v>146</v>
      </c>
      <c r="E252" s="125" t="s">
        <v>402</v>
      </c>
      <c r="F252" s="126" t="s">
        <v>403</v>
      </c>
      <c r="G252" s="127" t="s">
        <v>149</v>
      </c>
      <c r="H252" s="128">
        <v>334.191</v>
      </c>
      <c r="I252" s="129"/>
      <c r="J252" s="130">
        <f>ROUND($I$252*$H$252,2)</f>
        <v>0</v>
      </c>
      <c r="K252" s="126" t="s">
        <v>150</v>
      </c>
      <c r="L252" s="22"/>
      <c r="M252" s="131"/>
      <c r="N252" s="132" t="s">
        <v>48</v>
      </c>
      <c r="Q252" s="133">
        <v>0</v>
      </c>
      <c r="R252" s="133">
        <f>$Q$252*$H$252</f>
        <v>0</v>
      </c>
      <c r="S252" s="133">
        <v>0</v>
      </c>
      <c r="T252" s="134">
        <f>$S$252*$H$252</f>
        <v>0</v>
      </c>
      <c r="AR252" s="84" t="s">
        <v>151</v>
      </c>
      <c r="AT252" s="84" t="s">
        <v>146</v>
      </c>
      <c r="AU252" s="84" t="s">
        <v>85</v>
      </c>
      <c r="AY252" s="6" t="s">
        <v>143</v>
      </c>
      <c r="BE252" s="135">
        <f>IF($N$252="základní",$J$252,0)</f>
        <v>0</v>
      </c>
      <c r="BF252" s="135">
        <f>IF($N$252="snížená",$J$252,0)</f>
        <v>0</v>
      </c>
      <c r="BG252" s="135">
        <f>IF($N$252="zákl. přenesená",$J$252,0)</f>
        <v>0</v>
      </c>
      <c r="BH252" s="135">
        <f>IF($N$252="sníž. přenesená",$J$252,0)</f>
        <v>0</v>
      </c>
      <c r="BI252" s="135">
        <f>IF($N$252="nulová",$J$252,0)</f>
        <v>0</v>
      </c>
      <c r="BJ252" s="84" t="s">
        <v>23</v>
      </c>
      <c r="BK252" s="135">
        <f>ROUND($I$252*$H$252,2)</f>
        <v>0</v>
      </c>
      <c r="BL252" s="84" t="s">
        <v>151</v>
      </c>
      <c r="BM252" s="84" t="s">
        <v>404</v>
      </c>
    </row>
    <row r="253" spans="2:47" s="6" customFormat="1" ht="27" customHeight="1">
      <c r="B253" s="22"/>
      <c r="D253" s="136" t="s">
        <v>153</v>
      </c>
      <c r="F253" s="137" t="s">
        <v>405</v>
      </c>
      <c r="L253" s="22"/>
      <c r="M253" s="48"/>
      <c r="T253" s="49"/>
      <c r="AT253" s="6" t="s">
        <v>153</v>
      </c>
      <c r="AU253" s="6" t="s">
        <v>85</v>
      </c>
    </row>
    <row r="254" spans="2:47" s="6" customFormat="1" ht="71.25" customHeight="1">
      <c r="B254" s="22"/>
      <c r="D254" s="138" t="s">
        <v>155</v>
      </c>
      <c r="F254" s="139" t="s">
        <v>399</v>
      </c>
      <c r="L254" s="22"/>
      <c r="M254" s="48"/>
      <c r="T254" s="49"/>
      <c r="AT254" s="6" t="s">
        <v>155</v>
      </c>
      <c r="AU254" s="6" t="s">
        <v>85</v>
      </c>
    </row>
    <row r="255" spans="2:51" s="6" customFormat="1" ht="15.75" customHeight="1">
      <c r="B255" s="145"/>
      <c r="D255" s="138" t="s">
        <v>157</v>
      </c>
      <c r="F255" s="147" t="s">
        <v>406</v>
      </c>
      <c r="H255" s="148">
        <v>334.191</v>
      </c>
      <c r="L255" s="145"/>
      <c r="M255" s="149"/>
      <c r="T255" s="150"/>
      <c r="AT255" s="146" t="s">
        <v>157</v>
      </c>
      <c r="AU255" s="146" t="s">
        <v>85</v>
      </c>
      <c r="AV255" s="146" t="s">
        <v>85</v>
      </c>
      <c r="AW255" s="146" t="s">
        <v>77</v>
      </c>
      <c r="AX255" s="146" t="s">
        <v>23</v>
      </c>
      <c r="AY255" s="146" t="s">
        <v>143</v>
      </c>
    </row>
    <row r="256" spans="2:65" s="6" customFormat="1" ht="15.75" customHeight="1">
      <c r="B256" s="22"/>
      <c r="C256" s="124" t="s">
        <v>407</v>
      </c>
      <c r="D256" s="124" t="s">
        <v>146</v>
      </c>
      <c r="E256" s="125" t="s">
        <v>408</v>
      </c>
      <c r="F256" s="126" t="s">
        <v>409</v>
      </c>
      <c r="G256" s="127" t="s">
        <v>149</v>
      </c>
      <c r="H256" s="128">
        <v>5.139</v>
      </c>
      <c r="I256" s="129"/>
      <c r="J256" s="130">
        <f>ROUND($I$256*$H$256,2)</f>
        <v>0</v>
      </c>
      <c r="K256" s="126" t="s">
        <v>150</v>
      </c>
      <c r="L256" s="22"/>
      <c r="M256" s="131"/>
      <c r="N256" s="132" t="s">
        <v>48</v>
      </c>
      <c r="Q256" s="133">
        <v>0</v>
      </c>
      <c r="R256" s="133">
        <f>$Q$256*$H$256</f>
        <v>0</v>
      </c>
      <c r="S256" s="133">
        <v>0</v>
      </c>
      <c r="T256" s="134">
        <f>$S$256*$H$256</f>
        <v>0</v>
      </c>
      <c r="AR256" s="84" t="s">
        <v>151</v>
      </c>
      <c r="AT256" s="84" t="s">
        <v>146</v>
      </c>
      <c r="AU256" s="84" t="s">
        <v>85</v>
      </c>
      <c r="AY256" s="6" t="s">
        <v>143</v>
      </c>
      <c r="BE256" s="135">
        <f>IF($N$256="základní",$J$256,0)</f>
        <v>0</v>
      </c>
      <c r="BF256" s="135">
        <f>IF($N$256="snížená",$J$256,0)</f>
        <v>0</v>
      </c>
      <c r="BG256" s="135">
        <f>IF($N$256="zákl. přenesená",$J$256,0)</f>
        <v>0</v>
      </c>
      <c r="BH256" s="135">
        <f>IF($N$256="sníž. přenesená",$J$256,0)</f>
        <v>0</v>
      </c>
      <c r="BI256" s="135">
        <f>IF($N$256="nulová",$J$256,0)</f>
        <v>0</v>
      </c>
      <c r="BJ256" s="84" t="s">
        <v>23</v>
      </c>
      <c r="BK256" s="135">
        <f>ROUND($I$256*$H$256,2)</f>
        <v>0</v>
      </c>
      <c r="BL256" s="84" t="s">
        <v>151</v>
      </c>
      <c r="BM256" s="84" t="s">
        <v>410</v>
      </c>
    </row>
    <row r="257" spans="2:47" s="6" customFormat="1" ht="16.5" customHeight="1">
      <c r="B257" s="22"/>
      <c r="D257" s="136" t="s">
        <v>153</v>
      </c>
      <c r="F257" s="137" t="s">
        <v>411</v>
      </c>
      <c r="L257" s="22"/>
      <c r="M257" s="48"/>
      <c r="T257" s="49"/>
      <c r="AT257" s="6" t="s">
        <v>153</v>
      </c>
      <c r="AU257" s="6" t="s">
        <v>85</v>
      </c>
    </row>
    <row r="258" spans="2:47" s="6" customFormat="1" ht="57.75" customHeight="1">
      <c r="B258" s="22"/>
      <c r="D258" s="138" t="s">
        <v>155</v>
      </c>
      <c r="F258" s="139" t="s">
        <v>412</v>
      </c>
      <c r="L258" s="22"/>
      <c r="M258" s="48"/>
      <c r="T258" s="49"/>
      <c r="AT258" s="6" t="s">
        <v>155</v>
      </c>
      <c r="AU258" s="6" t="s">
        <v>85</v>
      </c>
    </row>
    <row r="259" spans="2:51" s="6" customFormat="1" ht="15.75" customHeight="1">
      <c r="B259" s="145"/>
      <c r="D259" s="138" t="s">
        <v>157</v>
      </c>
      <c r="E259" s="146"/>
      <c r="F259" s="147" t="s">
        <v>413</v>
      </c>
      <c r="H259" s="148">
        <v>5.139</v>
      </c>
      <c r="L259" s="145"/>
      <c r="M259" s="149"/>
      <c r="T259" s="150"/>
      <c r="AT259" s="146" t="s">
        <v>157</v>
      </c>
      <c r="AU259" s="146" t="s">
        <v>85</v>
      </c>
      <c r="AV259" s="146" t="s">
        <v>85</v>
      </c>
      <c r="AW259" s="146" t="s">
        <v>109</v>
      </c>
      <c r="AX259" s="146" t="s">
        <v>23</v>
      </c>
      <c r="AY259" s="146" t="s">
        <v>143</v>
      </c>
    </row>
    <row r="260" spans="2:65" s="6" customFormat="1" ht="15.75" customHeight="1">
      <c r="B260" s="22"/>
      <c r="C260" s="124" t="s">
        <v>414</v>
      </c>
      <c r="D260" s="124" t="s">
        <v>146</v>
      </c>
      <c r="E260" s="125" t="s">
        <v>415</v>
      </c>
      <c r="F260" s="126" t="s">
        <v>416</v>
      </c>
      <c r="G260" s="127" t="s">
        <v>149</v>
      </c>
      <c r="H260" s="128">
        <v>5.656</v>
      </c>
      <c r="I260" s="129"/>
      <c r="J260" s="130">
        <f>ROUND($I$260*$H$260,2)</f>
        <v>0</v>
      </c>
      <c r="K260" s="126" t="s">
        <v>150</v>
      </c>
      <c r="L260" s="22"/>
      <c r="M260" s="131"/>
      <c r="N260" s="132" t="s">
        <v>48</v>
      </c>
      <c r="Q260" s="133">
        <v>0</v>
      </c>
      <c r="R260" s="133">
        <f>$Q$260*$H$260</f>
        <v>0</v>
      </c>
      <c r="S260" s="133">
        <v>0</v>
      </c>
      <c r="T260" s="134">
        <f>$S$260*$H$260</f>
        <v>0</v>
      </c>
      <c r="AR260" s="84" t="s">
        <v>151</v>
      </c>
      <c r="AT260" s="84" t="s">
        <v>146</v>
      </c>
      <c r="AU260" s="84" t="s">
        <v>85</v>
      </c>
      <c r="AY260" s="6" t="s">
        <v>143</v>
      </c>
      <c r="BE260" s="135">
        <f>IF($N$260="základní",$J$260,0)</f>
        <v>0</v>
      </c>
      <c r="BF260" s="135">
        <f>IF($N$260="snížená",$J$260,0)</f>
        <v>0</v>
      </c>
      <c r="BG260" s="135">
        <f>IF($N$260="zákl. přenesená",$J$260,0)</f>
        <v>0</v>
      </c>
      <c r="BH260" s="135">
        <f>IF($N$260="sníž. přenesená",$J$260,0)</f>
        <v>0</v>
      </c>
      <c r="BI260" s="135">
        <f>IF($N$260="nulová",$J$260,0)</f>
        <v>0</v>
      </c>
      <c r="BJ260" s="84" t="s">
        <v>23</v>
      </c>
      <c r="BK260" s="135">
        <f>ROUND($I$260*$H$260,2)</f>
        <v>0</v>
      </c>
      <c r="BL260" s="84" t="s">
        <v>151</v>
      </c>
      <c r="BM260" s="84" t="s">
        <v>417</v>
      </c>
    </row>
    <row r="261" spans="2:47" s="6" customFormat="1" ht="16.5" customHeight="1">
      <c r="B261" s="22"/>
      <c r="D261" s="136" t="s">
        <v>153</v>
      </c>
      <c r="F261" s="137" t="s">
        <v>418</v>
      </c>
      <c r="L261" s="22"/>
      <c r="M261" s="48"/>
      <c r="T261" s="49"/>
      <c r="AT261" s="6" t="s">
        <v>153</v>
      </c>
      <c r="AU261" s="6" t="s">
        <v>85</v>
      </c>
    </row>
    <row r="262" spans="2:65" s="6" customFormat="1" ht="15.75" customHeight="1">
      <c r="B262" s="22"/>
      <c r="C262" s="124" t="s">
        <v>419</v>
      </c>
      <c r="D262" s="124" t="s">
        <v>146</v>
      </c>
      <c r="E262" s="125" t="s">
        <v>420</v>
      </c>
      <c r="F262" s="126" t="s">
        <v>421</v>
      </c>
      <c r="G262" s="127" t="s">
        <v>149</v>
      </c>
      <c r="H262" s="128">
        <v>3.079</v>
      </c>
      <c r="I262" s="129"/>
      <c r="J262" s="130">
        <f>ROUND($I$262*$H$262,2)</f>
        <v>0</v>
      </c>
      <c r="K262" s="126" t="s">
        <v>150</v>
      </c>
      <c r="L262" s="22"/>
      <c r="M262" s="131"/>
      <c r="N262" s="132" t="s">
        <v>48</v>
      </c>
      <c r="Q262" s="133">
        <v>0</v>
      </c>
      <c r="R262" s="133">
        <f>$Q$262*$H$262</f>
        <v>0</v>
      </c>
      <c r="S262" s="133">
        <v>0</v>
      </c>
      <c r="T262" s="134">
        <f>$S$262*$H$262</f>
        <v>0</v>
      </c>
      <c r="AR262" s="84" t="s">
        <v>151</v>
      </c>
      <c r="AT262" s="84" t="s">
        <v>146</v>
      </c>
      <c r="AU262" s="84" t="s">
        <v>85</v>
      </c>
      <c r="AY262" s="6" t="s">
        <v>143</v>
      </c>
      <c r="BE262" s="135">
        <f>IF($N$262="základní",$J$262,0)</f>
        <v>0</v>
      </c>
      <c r="BF262" s="135">
        <f>IF($N$262="snížená",$J$262,0)</f>
        <v>0</v>
      </c>
      <c r="BG262" s="135">
        <f>IF($N$262="zákl. přenesená",$J$262,0)</f>
        <v>0</v>
      </c>
      <c r="BH262" s="135">
        <f>IF($N$262="sníž. přenesená",$J$262,0)</f>
        <v>0</v>
      </c>
      <c r="BI262" s="135">
        <f>IF($N$262="nulová",$J$262,0)</f>
        <v>0</v>
      </c>
      <c r="BJ262" s="84" t="s">
        <v>23</v>
      </c>
      <c r="BK262" s="135">
        <f>ROUND($I$262*$H$262,2)</f>
        <v>0</v>
      </c>
      <c r="BL262" s="84" t="s">
        <v>151</v>
      </c>
      <c r="BM262" s="84" t="s">
        <v>422</v>
      </c>
    </row>
    <row r="263" spans="2:47" s="6" customFormat="1" ht="16.5" customHeight="1">
      <c r="B263" s="22"/>
      <c r="D263" s="136" t="s">
        <v>153</v>
      </c>
      <c r="F263" s="137" t="s">
        <v>423</v>
      </c>
      <c r="L263" s="22"/>
      <c r="M263" s="48"/>
      <c r="T263" s="49"/>
      <c r="AT263" s="6" t="s">
        <v>153</v>
      </c>
      <c r="AU263" s="6" t="s">
        <v>85</v>
      </c>
    </row>
    <row r="264" spans="2:47" s="6" customFormat="1" ht="30.75" customHeight="1">
      <c r="B264" s="22"/>
      <c r="D264" s="138" t="s">
        <v>331</v>
      </c>
      <c r="F264" s="139" t="s">
        <v>424</v>
      </c>
      <c r="L264" s="22"/>
      <c r="M264" s="48"/>
      <c r="T264" s="49"/>
      <c r="AT264" s="6" t="s">
        <v>331</v>
      </c>
      <c r="AU264" s="6" t="s">
        <v>85</v>
      </c>
    </row>
    <row r="265" spans="2:63" s="113" customFormat="1" ht="30.75" customHeight="1">
      <c r="B265" s="114"/>
      <c r="D265" s="115" t="s">
        <v>76</v>
      </c>
      <c r="E265" s="122" t="s">
        <v>425</v>
      </c>
      <c r="F265" s="122" t="s">
        <v>426</v>
      </c>
      <c r="J265" s="123">
        <f>$BK$265</f>
        <v>0</v>
      </c>
      <c r="L265" s="114"/>
      <c r="M265" s="118"/>
      <c r="P265" s="119">
        <f>SUM($P$266:$P$268)</f>
        <v>0</v>
      </c>
      <c r="R265" s="119">
        <f>SUM($R$266:$R$268)</f>
        <v>0</v>
      </c>
      <c r="T265" s="120">
        <f>SUM($T$266:$T$268)</f>
        <v>0</v>
      </c>
      <c r="AR265" s="115" t="s">
        <v>23</v>
      </c>
      <c r="AT265" s="115" t="s">
        <v>76</v>
      </c>
      <c r="AU265" s="115" t="s">
        <v>23</v>
      </c>
      <c r="AY265" s="115" t="s">
        <v>143</v>
      </c>
      <c r="BK265" s="121">
        <f>SUM($BK$266:$BK$268)</f>
        <v>0</v>
      </c>
    </row>
    <row r="266" spans="2:65" s="6" customFormat="1" ht="15.75" customHeight="1">
      <c r="B266" s="22"/>
      <c r="C266" s="124" t="s">
        <v>427</v>
      </c>
      <c r="D266" s="124" t="s">
        <v>146</v>
      </c>
      <c r="E266" s="125" t="s">
        <v>428</v>
      </c>
      <c r="F266" s="126" t="s">
        <v>429</v>
      </c>
      <c r="G266" s="127" t="s">
        <v>149</v>
      </c>
      <c r="H266" s="128">
        <v>14.497</v>
      </c>
      <c r="I266" s="129"/>
      <c r="J266" s="130">
        <f>ROUND($I$266*$H$266,2)</f>
        <v>0</v>
      </c>
      <c r="K266" s="126" t="s">
        <v>150</v>
      </c>
      <c r="L266" s="22"/>
      <c r="M266" s="131"/>
      <c r="N266" s="132" t="s">
        <v>48</v>
      </c>
      <c r="Q266" s="133">
        <v>0</v>
      </c>
      <c r="R266" s="133">
        <f>$Q$266*$H$266</f>
        <v>0</v>
      </c>
      <c r="S266" s="133">
        <v>0</v>
      </c>
      <c r="T266" s="134">
        <f>$S$266*$H$266</f>
        <v>0</v>
      </c>
      <c r="AR266" s="84" t="s">
        <v>151</v>
      </c>
      <c r="AT266" s="84" t="s">
        <v>146</v>
      </c>
      <c r="AU266" s="84" t="s">
        <v>85</v>
      </c>
      <c r="AY266" s="6" t="s">
        <v>143</v>
      </c>
      <c r="BE266" s="135">
        <f>IF($N$266="základní",$J$266,0)</f>
        <v>0</v>
      </c>
      <c r="BF266" s="135">
        <f>IF($N$266="snížená",$J$266,0)</f>
        <v>0</v>
      </c>
      <c r="BG266" s="135">
        <f>IF($N$266="zákl. přenesená",$J$266,0)</f>
        <v>0</v>
      </c>
      <c r="BH266" s="135">
        <f>IF($N$266="sníž. přenesená",$J$266,0)</f>
        <v>0</v>
      </c>
      <c r="BI266" s="135">
        <f>IF($N$266="nulová",$J$266,0)</f>
        <v>0</v>
      </c>
      <c r="BJ266" s="84" t="s">
        <v>23</v>
      </c>
      <c r="BK266" s="135">
        <f>ROUND($I$266*$H$266,2)</f>
        <v>0</v>
      </c>
      <c r="BL266" s="84" t="s">
        <v>151</v>
      </c>
      <c r="BM266" s="84" t="s">
        <v>430</v>
      </c>
    </row>
    <row r="267" spans="2:47" s="6" customFormat="1" ht="27" customHeight="1">
      <c r="B267" s="22"/>
      <c r="D267" s="136" t="s">
        <v>153</v>
      </c>
      <c r="F267" s="137" t="s">
        <v>431</v>
      </c>
      <c r="L267" s="22"/>
      <c r="M267" s="48"/>
      <c r="T267" s="49"/>
      <c r="AT267" s="6" t="s">
        <v>153</v>
      </c>
      <c r="AU267" s="6" t="s">
        <v>85</v>
      </c>
    </row>
    <row r="268" spans="2:47" s="6" customFormat="1" ht="71.25" customHeight="1">
      <c r="B268" s="22"/>
      <c r="D268" s="138" t="s">
        <v>155</v>
      </c>
      <c r="F268" s="139" t="s">
        <v>432</v>
      </c>
      <c r="L268" s="22"/>
      <c r="M268" s="48"/>
      <c r="T268" s="49"/>
      <c r="AT268" s="6" t="s">
        <v>155</v>
      </c>
      <c r="AU268" s="6" t="s">
        <v>85</v>
      </c>
    </row>
    <row r="269" spans="2:63" s="113" customFormat="1" ht="37.5" customHeight="1">
      <c r="B269" s="114"/>
      <c r="D269" s="115" t="s">
        <v>76</v>
      </c>
      <c r="E269" s="116" t="s">
        <v>433</v>
      </c>
      <c r="F269" s="116" t="s">
        <v>434</v>
      </c>
      <c r="J269" s="117">
        <f>$BK$269</f>
        <v>0</v>
      </c>
      <c r="L269" s="114"/>
      <c r="M269" s="118"/>
      <c r="P269" s="119">
        <f>$P$270+$P$319+$P$334+$P$349+$P$365+$P$385</f>
        <v>0</v>
      </c>
      <c r="R269" s="119">
        <f>$R$270+$R$319+$R$334+$R$349+$R$365+$R$385</f>
        <v>2.3650732199999998</v>
      </c>
      <c r="T269" s="120">
        <f>$T$270+$T$319+$T$334+$T$349+$T$365+$T$385</f>
        <v>3.71502</v>
      </c>
      <c r="AR269" s="115" t="s">
        <v>85</v>
      </c>
      <c r="AT269" s="115" t="s">
        <v>76</v>
      </c>
      <c r="AU269" s="115" t="s">
        <v>77</v>
      </c>
      <c r="AY269" s="115" t="s">
        <v>143</v>
      </c>
      <c r="BK269" s="121">
        <f>$BK$270+$BK$319+$BK$334+$BK$349+$BK$365+$BK$385</f>
        <v>0</v>
      </c>
    </row>
    <row r="270" spans="2:63" s="113" customFormat="1" ht="21" customHeight="1">
      <c r="B270" s="114"/>
      <c r="D270" s="115" t="s">
        <v>76</v>
      </c>
      <c r="E270" s="122" t="s">
        <v>435</v>
      </c>
      <c r="F270" s="122" t="s">
        <v>436</v>
      </c>
      <c r="J270" s="123">
        <f>$BK$270</f>
        <v>0</v>
      </c>
      <c r="L270" s="114"/>
      <c r="M270" s="118"/>
      <c r="P270" s="119">
        <f>SUM($P$271:$P$318)</f>
        <v>0</v>
      </c>
      <c r="R270" s="119">
        <f>SUM($R$271:$R$318)</f>
        <v>0.71160502</v>
      </c>
      <c r="T270" s="120">
        <f>SUM($T$271:$T$318)</f>
        <v>0</v>
      </c>
      <c r="AR270" s="115" t="s">
        <v>85</v>
      </c>
      <c r="AT270" s="115" t="s">
        <v>76</v>
      </c>
      <c r="AU270" s="115" t="s">
        <v>23</v>
      </c>
      <c r="AY270" s="115" t="s">
        <v>143</v>
      </c>
      <c r="BK270" s="121">
        <f>SUM($BK$271:$BK$318)</f>
        <v>0</v>
      </c>
    </row>
    <row r="271" spans="2:65" s="6" customFormat="1" ht="15.75" customHeight="1">
      <c r="B271" s="22"/>
      <c r="C271" s="124" t="s">
        <v>437</v>
      </c>
      <c r="D271" s="124" t="s">
        <v>146</v>
      </c>
      <c r="E271" s="125" t="s">
        <v>438</v>
      </c>
      <c r="F271" s="126" t="s">
        <v>439</v>
      </c>
      <c r="G271" s="127" t="s">
        <v>165</v>
      </c>
      <c r="H271" s="128">
        <v>1.887</v>
      </c>
      <c r="I271" s="129"/>
      <c r="J271" s="130">
        <f>ROUND($I$271*$H$271,2)</f>
        <v>0</v>
      </c>
      <c r="K271" s="126" t="s">
        <v>150</v>
      </c>
      <c r="L271" s="22"/>
      <c r="M271" s="131"/>
      <c r="N271" s="132" t="s">
        <v>48</v>
      </c>
      <c r="Q271" s="133">
        <v>0</v>
      </c>
      <c r="R271" s="133">
        <f>$Q$271*$H$271</f>
        <v>0</v>
      </c>
      <c r="S271" s="133">
        <v>0</v>
      </c>
      <c r="T271" s="134">
        <f>$S$271*$H$271</f>
        <v>0</v>
      </c>
      <c r="AR271" s="84" t="s">
        <v>249</v>
      </c>
      <c r="AT271" s="84" t="s">
        <v>146</v>
      </c>
      <c r="AU271" s="84" t="s">
        <v>85</v>
      </c>
      <c r="AY271" s="6" t="s">
        <v>143</v>
      </c>
      <c r="BE271" s="135">
        <f>IF($N$271="základní",$J$271,0)</f>
        <v>0</v>
      </c>
      <c r="BF271" s="135">
        <f>IF($N$271="snížená",$J$271,0)</f>
        <v>0</v>
      </c>
      <c r="BG271" s="135">
        <f>IF($N$271="zákl. přenesená",$J$271,0)</f>
        <v>0</v>
      </c>
      <c r="BH271" s="135">
        <f>IF($N$271="sníž. přenesená",$J$271,0)</f>
        <v>0</v>
      </c>
      <c r="BI271" s="135">
        <f>IF($N$271="nulová",$J$271,0)</f>
        <v>0</v>
      </c>
      <c r="BJ271" s="84" t="s">
        <v>23</v>
      </c>
      <c r="BK271" s="135">
        <f>ROUND($I$271*$H$271,2)</f>
        <v>0</v>
      </c>
      <c r="BL271" s="84" t="s">
        <v>249</v>
      </c>
      <c r="BM271" s="84" t="s">
        <v>440</v>
      </c>
    </row>
    <row r="272" spans="2:47" s="6" customFormat="1" ht="16.5" customHeight="1">
      <c r="B272" s="22"/>
      <c r="D272" s="136" t="s">
        <v>153</v>
      </c>
      <c r="F272" s="137" t="s">
        <v>441</v>
      </c>
      <c r="L272" s="22"/>
      <c r="M272" s="48"/>
      <c r="T272" s="49"/>
      <c r="AT272" s="6" t="s">
        <v>153</v>
      </c>
      <c r="AU272" s="6" t="s">
        <v>85</v>
      </c>
    </row>
    <row r="273" spans="2:51" s="6" customFormat="1" ht="15.75" customHeight="1">
      <c r="B273" s="140"/>
      <c r="D273" s="138" t="s">
        <v>157</v>
      </c>
      <c r="E273" s="141"/>
      <c r="F273" s="142" t="s">
        <v>442</v>
      </c>
      <c r="H273" s="141"/>
      <c r="L273" s="140"/>
      <c r="M273" s="143"/>
      <c r="T273" s="144"/>
      <c r="AT273" s="141" t="s">
        <v>157</v>
      </c>
      <c r="AU273" s="141" t="s">
        <v>85</v>
      </c>
      <c r="AV273" s="141" t="s">
        <v>23</v>
      </c>
      <c r="AW273" s="141" t="s">
        <v>109</v>
      </c>
      <c r="AX273" s="141" t="s">
        <v>77</v>
      </c>
      <c r="AY273" s="141" t="s">
        <v>143</v>
      </c>
    </row>
    <row r="274" spans="2:51" s="6" customFormat="1" ht="15.75" customHeight="1">
      <c r="B274" s="145"/>
      <c r="D274" s="138" t="s">
        <v>157</v>
      </c>
      <c r="E274" s="146"/>
      <c r="F274" s="147" t="s">
        <v>443</v>
      </c>
      <c r="H274" s="148">
        <v>1.887</v>
      </c>
      <c r="L274" s="145"/>
      <c r="M274" s="149"/>
      <c r="T274" s="150"/>
      <c r="AT274" s="146" t="s">
        <v>157</v>
      </c>
      <c r="AU274" s="146" t="s">
        <v>85</v>
      </c>
      <c r="AV274" s="146" t="s">
        <v>85</v>
      </c>
      <c r="AW274" s="146" t="s">
        <v>109</v>
      </c>
      <c r="AX274" s="146" t="s">
        <v>23</v>
      </c>
      <c r="AY274" s="146" t="s">
        <v>143</v>
      </c>
    </row>
    <row r="275" spans="2:65" s="6" customFormat="1" ht="15.75" customHeight="1">
      <c r="B275" s="22"/>
      <c r="C275" s="157" t="s">
        <v>444</v>
      </c>
      <c r="D275" s="157" t="s">
        <v>228</v>
      </c>
      <c r="E275" s="158" t="s">
        <v>445</v>
      </c>
      <c r="F275" s="159" t="s">
        <v>446</v>
      </c>
      <c r="G275" s="160" t="s">
        <v>196</v>
      </c>
      <c r="H275" s="161">
        <v>0.125</v>
      </c>
      <c r="I275" s="162"/>
      <c r="J275" s="163">
        <f>ROUND($I$275*$H$275,2)</f>
        <v>0</v>
      </c>
      <c r="K275" s="159" t="s">
        <v>150</v>
      </c>
      <c r="L275" s="164"/>
      <c r="M275" s="165"/>
      <c r="N275" s="166" t="s">
        <v>48</v>
      </c>
      <c r="Q275" s="133">
        <v>0.55</v>
      </c>
      <c r="R275" s="133">
        <f>$Q$275*$H$275</f>
        <v>0.06875</v>
      </c>
      <c r="S275" s="133">
        <v>0</v>
      </c>
      <c r="T275" s="134">
        <f>$S$275*$H$275</f>
        <v>0</v>
      </c>
      <c r="AR275" s="84" t="s">
        <v>368</v>
      </c>
      <c r="AT275" s="84" t="s">
        <v>228</v>
      </c>
      <c r="AU275" s="84" t="s">
        <v>85</v>
      </c>
      <c r="AY275" s="6" t="s">
        <v>143</v>
      </c>
      <c r="BE275" s="135">
        <f>IF($N$275="základní",$J$275,0)</f>
        <v>0</v>
      </c>
      <c r="BF275" s="135">
        <f>IF($N$275="snížená",$J$275,0)</f>
        <v>0</v>
      </c>
      <c r="BG275" s="135">
        <f>IF($N$275="zákl. přenesená",$J$275,0)</f>
        <v>0</v>
      </c>
      <c r="BH275" s="135">
        <f>IF($N$275="sníž. přenesená",$J$275,0)</f>
        <v>0</v>
      </c>
      <c r="BI275" s="135">
        <f>IF($N$275="nulová",$J$275,0)</f>
        <v>0</v>
      </c>
      <c r="BJ275" s="84" t="s">
        <v>23</v>
      </c>
      <c r="BK275" s="135">
        <f>ROUND($I$275*$H$275,2)</f>
        <v>0</v>
      </c>
      <c r="BL275" s="84" t="s">
        <v>249</v>
      </c>
      <c r="BM275" s="84" t="s">
        <v>447</v>
      </c>
    </row>
    <row r="276" spans="2:47" s="6" customFormat="1" ht="16.5" customHeight="1">
      <c r="B276" s="22"/>
      <c r="D276" s="136" t="s">
        <v>153</v>
      </c>
      <c r="F276" s="137" t="s">
        <v>448</v>
      </c>
      <c r="L276" s="22"/>
      <c r="M276" s="48"/>
      <c r="T276" s="49"/>
      <c r="AT276" s="6" t="s">
        <v>153</v>
      </c>
      <c r="AU276" s="6" t="s">
        <v>85</v>
      </c>
    </row>
    <row r="277" spans="2:51" s="6" customFormat="1" ht="15.75" customHeight="1">
      <c r="B277" s="145"/>
      <c r="D277" s="138" t="s">
        <v>157</v>
      </c>
      <c r="E277" s="146"/>
      <c r="F277" s="147" t="s">
        <v>449</v>
      </c>
      <c r="H277" s="148">
        <v>0.125</v>
      </c>
      <c r="L277" s="145"/>
      <c r="M277" s="149"/>
      <c r="T277" s="150"/>
      <c r="AT277" s="146" t="s">
        <v>157</v>
      </c>
      <c r="AU277" s="146" t="s">
        <v>85</v>
      </c>
      <c r="AV277" s="146" t="s">
        <v>85</v>
      </c>
      <c r="AW277" s="146" t="s">
        <v>109</v>
      </c>
      <c r="AX277" s="146" t="s">
        <v>23</v>
      </c>
      <c r="AY277" s="146" t="s">
        <v>143</v>
      </c>
    </row>
    <row r="278" spans="2:65" s="6" customFormat="1" ht="15.75" customHeight="1">
      <c r="B278" s="22"/>
      <c r="C278" s="124" t="s">
        <v>450</v>
      </c>
      <c r="D278" s="124" t="s">
        <v>146</v>
      </c>
      <c r="E278" s="125" t="s">
        <v>451</v>
      </c>
      <c r="F278" s="126" t="s">
        <v>452</v>
      </c>
      <c r="G278" s="127" t="s">
        <v>196</v>
      </c>
      <c r="H278" s="128">
        <v>0.125</v>
      </c>
      <c r="I278" s="129"/>
      <c r="J278" s="130">
        <f>ROUND($I$278*$H$278,2)</f>
        <v>0</v>
      </c>
      <c r="K278" s="126" t="s">
        <v>150</v>
      </c>
      <c r="L278" s="22"/>
      <c r="M278" s="131"/>
      <c r="N278" s="132" t="s">
        <v>48</v>
      </c>
      <c r="Q278" s="133">
        <v>0.01266</v>
      </c>
      <c r="R278" s="133">
        <f>$Q$278*$H$278</f>
        <v>0.0015825</v>
      </c>
      <c r="S278" s="133">
        <v>0</v>
      </c>
      <c r="T278" s="134">
        <f>$S$278*$H$278</f>
        <v>0</v>
      </c>
      <c r="AR278" s="84" t="s">
        <v>249</v>
      </c>
      <c r="AT278" s="84" t="s">
        <v>146</v>
      </c>
      <c r="AU278" s="84" t="s">
        <v>85</v>
      </c>
      <c r="AY278" s="6" t="s">
        <v>143</v>
      </c>
      <c r="BE278" s="135">
        <f>IF($N$278="základní",$J$278,0)</f>
        <v>0</v>
      </c>
      <c r="BF278" s="135">
        <f>IF($N$278="snížená",$J$278,0)</f>
        <v>0</v>
      </c>
      <c r="BG278" s="135">
        <f>IF($N$278="zákl. přenesená",$J$278,0)</f>
        <v>0</v>
      </c>
      <c r="BH278" s="135">
        <f>IF($N$278="sníž. přenesená",$J$278,0)</f>
        <v>0</v>
      </c>
      <c r="BI278" s="135">
        <f>IF($N$278="nulová",$J$278,0)</f>
        <v>0</v>
      </c>
      <c r="BJ278" s="84" t="s">
        <v>23</v>
      </c>
      <c r="BK278" s="135">
        <f>ROUND($I$278*$H$278,2)</f>
        <v>0</v>
      </c>
      <c r="BL278" s="84" t="s">
        <v>249</v>
      </c>
      <c r="BM278" s="84" t="s">
        <v>453</v>
      </c>
    </row>
    <row r="279" spans="2:47" s="6" customFormat="1" ht="16.5" customHeight="1">
      <c r="B279" s="22"/>
      <c r="D279" s="136" t="s">
        <v>153</v>
      </c>
      <c r="F279" s="137" t="s">
        <v>454</v>
      </c>
      <c r="L279" s="22"/>
      <c r="M279" s="48"/>
      <c r="T279" s="49"/>
      <c r="AT279" s="6" t="s">
        <v>153</v>
      </c>
      <c r="AU279" s="6" t="s">
        <v>85</v>
      </c>
    </row>
    <row r="280" spans="2:65" s="6" customFormat="1" ht="15.75" customHeight="1">
      <c r="B280" s="22"/>
      <c r="C280" s="124" t="s">
        <v>455</v>
      </c>
      <c r="D280" s="124" t="s">
        <v>146</v>
      </c>
      <c r="E280" s="125" t="s">
        <v>456</v>
      </c>
      <c r="F280" s="126" t="s">
        <v>457</v>
      </c>
      <c r="G280" s="127" t="s">
        <v>278</v>
      </c>
      <c r="H280" s="128">
        <v>25.08</v>
      </c>
      <c r="I280" s="129"/>
      <c r="J280" s="130">
        <f>ROUND($I$280*$H$280,2)</f>
        <v>0</v>
      </c>
      <c r="K280" s="126" t="s">
        <v>150</v>
      </c>
      <c r="L280" s="22"/>
      <c r="M280" s="131"/>
      <c r="N280" s="132" t="s">
        <v>48</v>
      </c>
      <c r="Q280" s="133">
        <v>0.0051</v>
      </c>
      <c r="R280" s="133">
        <f>$Q$280*$H$280</f>
        <v>0.127908</v>
      </c>
      <c r="S280" s="133">
        <v>0</v>
      </c>
      <c r="T280" s="134">
        <f>$S$280*$H$280</f>
        <v>0</v>
      </c>
      <c r="AR280" s="84" t="s">
        <v>249</v>
      </c>
      <c r="AT280" s="84" t="s">
        <v>146</v>
      </c>
      <c r="AU280" s="84" t="s">
        <v>85</v>
      </c>
      <c r="AY280" s="6" t="s">
        <v>143</v>
      </c>
      <c r="BE280" s="135">
        <f>IF($N$280="základní",$J$280,0)</f>
        <v>0</v>
      </c>
      <c r="BF280" s="135">
        <f>IF($N$280="snížená",$J$280,0)</f>
        <v>0</v>
      </c>
      <c r="BG280" s="135">
        <f>IF($N$280="zákl. přenesená",$J$280,0)</f>
        <v>0</v>
      </c>
      <c r="BH280" s="135">
        <f>IF($N$280="sníž. přenesená",$J$280,0)</f>
        <v>0</v>
      </c>
      <c r="BI280" s="135">
        <f>IF($N$280="nulová",$J$280,0)</f>
        <v>0</v>
      </c>
      <c r="BJ280" s="84" t="s">
        <v>23</v>
      </c>
      <c r="BK280" s="135">
        <f>ROUND($I$280*$H$280,2)</f>
        <v>0</v>
      </c>
      <c r="BL280" s="84" t="s">
        <v>249</v>
      </c>
      <c r="BM280" s="84" t="s">
        <v>458</v>
      </c>
    </row>
    <row r="281" spans="2:47" s="6" customFormat="1" ht="16.5" customHeight="1">
      <c r="B281" s="22"/>
      <c r="D281" s="136" t="s">
        <v>153</v>
      </c>
      <c r="F281" s="137" t="s">
        <v>459</v>
      </c>
      <c r="L281" s="22"/>
      <c r="M281" s="48"/>
      <c r="T281" s="49"/>
      <c r="AT281" s="6" t="s">
        <v>153</v>
      </c>
      <c r="AU281" s="6" t="s">
        <v>85</v>
      </c>
    </row>
    <row r="282" spans="2:47" s="6" customFormat="1" ht="84.75" customHeight="1">
      <c r="B282" s="22"/>
      <c r="D282" s="138" t="s">
        <v>155</v>
      </c>
      <c r="F282" s="139" t="s">
        <v>460</v>
      </c>
      <c r="L282" s="22"/>
      <c r="M282" s="48"/>
      <c r="T282" s="49"/>
      <c r="AT282" s="6" t="s">
        <v>155</v>
      </c>
      <c r="AU282" s="6" t="s">
        <v>85</v>
      </c>
    </row>
    <row r="283" spans="2:51" s="6" customFormat="1" ht="15.75" customHeight="1">
      <c r="B283" s="140"/>
      <c r="D283" s="138" t="s">
        <v>157</v>
      </c>
      <c r="E283" s="141"/>
      <c r="F283" s="142" t="s">
        <v>461</v>
      </c>
      <c r="H283" s="141"/>
      <c r="L283" s="140"/>
      <c r="M283" s="143"/>
      <c r="T283" s="144"/>
      <c r="AT283" s="141" t="s">
        <v>157</v>
      </c>
      <c r="AU283" s="141" t="s">
        <v>85</v>
      </c>
      <c r="AV283" s="141" t="s">
        <v>23</v>
      </c>
      <c r="AW283" s="141" t="s">
        <v>109</v>
      </c>
      <c r="AX283" s="141" t="s">
        <v>77</v>
      </c>
      <c r="AY283" s="141" t="s">
        <v>143</v>
      </c>
    </row>
    <row r="284" spans="2:51" s="6" customFormat="1" ht="15.75" customHeight="1">
      <c r="B284" s="145"/>
      <c r="D284" s="138" t="s">
        <v>157</v>
      </c>
      <c r="E284" s="146"/>
      <c r="F284" s="147" t="s">
        <v>462</v>
      </c>
      <c r="H284" s="148">
        <v>25.08</v>
      </c>
      <c r="L284" s="145"/>
      <c r="M284" s="149"/>
      <c r="T284" s="150"/>
      <c r="AT284" s="146" t="s">
        <v>157</v>
      </c>
      <c r="AU284" s="146" t="s">
        <v>85</v>
      </c>
      <c r="AV284" s="146" t="s">
        <v>85</v>
      </c>
      <c r="AW284" s="146" t="s">
        <v>109</v>
      </c>
      <c r="AX284" s="146" t="s">
        <v>77</v>
      </c>
      <c r="AY284" s="146" t="s">
        <v>143</v>
      </c>
    </row>
    <row r="285" spans="2:51" s="6" customFormat="1" ht="15.75" customHeight="1">
      <c r="B285" s="151"/>
      <c r="D285" s="138" t="s">
        <v>157</v>
      </c>
      <c r="E285" s="152"/>
      <c r="F285" s="153" t="s">
        <v>162</v>
      </c>
      <c r="H285" s="154">
        <v>25.08</v>
      </c>
      <c r="L285" s="151"/>
      <c r="M285" s="155"/>
      <c r="T285" s="156"/>
      <c r="AT285" s="152" t="s">
        <v>157</v>
      </c>
      <c r="AU285" s="152" t="s">
        <v>85</v>
      </c>
      <c r="AV285" s="152" t="s">
        <v>151</v>
      </c>
      <c r="AW285" s="152" t="s">
        <v>109</v>
      </c>
      <c r="AX285" s="152" t="s">
        <v>23</v>
      </c>
      <c r="AY285" s="152" t="s">
        <v>143</v>
      </c>
    </row>
    <row r="286" spans="2:65" s="6" customFormat="1" ht="15.75" customHeight="1">
      <c r="B286" s="22"/>
      <c r="C286" s="157" t="s">
        <v>463</v>
      </c>
      <c r="D286" s="157" t="s">
        <v>228</v>
      </c>
      <c r="E286" s="158" t="s">
        <v>464</v>
      </c>
      <c r="F286" s="159" t="s">
        <v>465</v>
      </c>
      <c r="G286" s="160" t="s">
        <v>165</v>
      </c>
      <c r="H286" s="161">
        <v>21.924</v>
      </c>
      <c r="I286" s="162"/>
      <c r="J286" s="163">
        <f>ROUND($I$286*$H$286,2)</f>
        <v>0</v>
      </c>
      <c r="K286" s="159" t="s">
        <v>150</v>
      </c>
      <c r="L286" s="164"/>
      <c r="M286" s="165"/>
      <c r="N286" s="166" t="s">
        <v>48</v>
      </c>
      <c r="Q286" s="133">
        <v>0.0128</v>
      </c>
      <c r="R286" s="133">
        <f>$Q$286*$H$286</f>
        <v>0.2806272</v>
      </c>
      <c r="S286" s="133">
        <v>0</v>
      </c>
      <c r="T286" s="134">
        <f>$S$286*$H$286</f>
        <v>0</v>
      </c>
      <c r="AR286" s="84" t="s">
        <v>368</v>
      </c>
      <c r="AT286" s="84" t="s">
        <v>228</v>
      </c>
      <c r="AU286" s="84" t="s">
        <v>85</v>
      </c>
      <c r="AY286" s="6" t="s">
        <v>143</v>
      </c>
      <c r="BE286" s="135">
        <f>IF($N$286="základní",$J$286,0)</f>
        <v>0</v>
      </c>
      <c r="BF286" s="135">
        <f>IF($N$286="snížená",$J$286,0)</f>
        <v>0</v>
      </c>
      <c r="BG286" s="135">
        <f>IF($N$286="zákl. přenesená",$J$286,0)</f>
        <v>0</v>
      </c>
      <c r="BH286" s="135">
        <f>IF($N$286="sníž. přenesená",$J$286,0)</f>
        <v>0</v>
      </c>
      <c r="BI286" s="135">
        <f>IF($N$286="nulová",$J$286,0)</f>
        <v>0</v>
      </c>
      <c r="BJ286" s="84" t="s">
        <v>23</v>
      </c>
      <c r="BK286" s="135">
        <f>ROUND($I$286*$H$286,2)</f>
        <v>0</v>
      </c>
      <c r="BL286" s="84" t="s">
        <v>249</v>
      </c>
      <c r="BM286" s="84" t="s">
        <v>466</v>
      </c>
    </row>
    <row r="287" spans="2:47" s="6" customFormat="1" ht="27" customHeight="1">
      <c r="B287" s="22"/>
      <c r="D287" s="136" t="s">
        <v>153</v>
      </c>
      <c r="F287" s="137" t="s">
        <v>467</v>
      </c>
      <c r="L287" s="22"/>
      <c r="M287" s="48"/>
      <c r="T287" s="49"/>
      <c r="AT287" s="6" t="s">
        <v>153</v>
      </c>
      <c r="AU287" s="6" t="s">
        <v>85</v>
      </c>
    </row>
    <row r="288" spans="2:51" s="6" customFormat="1" ht="15.75" customHeight="1">
      <c r="B288" s="140"/>
      <c r="D288" s="138" t="s">
        <v>157</v>
      </c>
      <c r="E288" s="141"/>
      <c r="F288" s="142" t="s">
        <v>468</v>
      </c>
      <c r="H288" s="141"/>
      <c r="L288" s="140"/>
      <c r="M288" s="143"/>
      <c r="T288" s="144"/>
      <c r="AT288" s="141" t="s">
        <v>157</v>
      </c>
      <c r="AU288" s="141" t="s">
        <v>85</v>
      </c>
      <c r="AV288" s="141" t="s">
        <v>23</v>
      </c>
      <c r="AW288" s="141" t="s">
        <v>109</v>
      </c>
      <c r="AX288" s="141" t="s">
        <v>77</v>
      </c>
      <c r="AY288" s="141" t="s">
        <v>143</v>
      </c>
    </row>
    <row r="289" spans="2:51" s="6" customFormat="1" ht="15.75" customHeight="1">
      <c r="B289" s="145"/>
      <c r="D289" s="138" t="s">
        <v>157</v>
      </c>
      <c r="E289" s="146"/>
      <c r="F289" s="147" t="s">
        <v>469</v>
      </c>
      <c r="H289" s="148">
        <v>7.643</v>
      </c>
      <c r="L289" s="145"/>
      <c r="M289" s="149"/>
      <c r="T289" s="150"/>
      <c r="AT289" s="146" t="s">
        <v>157</v>
      </c>
      <c r="AU289" s="146" t="s">
        <v>85</v>
      </c>
      <c r="AV289" s="146" t="s">
        <v>85</v>
      </c>
      <c r="AW289" s="146" t="s">
        <v>109</v>
      </c>
      <c r="AX289" s="146" t="s">
        <v>77</v>
      </c>
      <c r="AY289" s="146" t="s">
        <v>143</v>
      </c>
    </row>
    <row r="290" spans="2:51" s="6" customFormat="1" ht="15.75" customHeight="1">
      <c r="B290" s="145"/>
      <c r="D290" s="138" t="s">
        <v>157</v>
      </c>
      <c r="E290" s="146"/>
      <c r="F290" s="147" t="s">
        <v>470</v>
      </c>
      <c r="H290" s="148">
        <v>5.608</v>
      </c>
      <c r="L290" s="145"/>
      <c r="M290" s="149"/>
      <c r="T290" s="150"/>
      <c r="AT290" s="146" t="s">
        <v>157</v>
      </c>
      <c r="AU290" s="146" t="s">
        <v>85</v>
      </c>
      <c r="AV290" s="146" t="s">
        <v>85</v>
      </c>
      <c r="AW290" s="146" t="s">
        <v>109</v>
      </c>
      <c r="AX290" s="146" t="s">
        <v>77</v>
      </c>
      <c r="AY290" s="146" t="s">
        <v>143</v>
      </c>
    </row>
    <row r="291" spans="2:51" s="6" customFormat="1" ht="15.75" customHeight="1">
      <c r="B291" s="140"/>
      <c r="D291" s="138" t="s">
        <v>157</v>
      </c>
      <c r="E291" s="141"/>
      <c r="F291" s="142" t="s">
        <v>471</v>
      </c>
      <c r="H291" s="141"/>
      <c r="L291" s="140"/>
      <c r="M291" s="143"/>
      <c r="T291" s="144"/>
      <c r="AT291" s="141" t="s">
        <v>157</v>
      </c>
      <c r="AU291" s="141" t="s">
        <v>85</v>
      </c>
      <c r="AV291" s="141" t="s">
        <v>23</v>
      </c>
      <c r="AW291" s="141" t="s">
        <v>109</v>
      </c>
      <c r="AX291" s="141" t="s">
        <v>77</v>
      </c>
      <c r="AY291" s="141" t="s">
        <v>143</v>
      </c>
    </row>
    <row r="292" spans="2:51" s="6" customFormat="1" ht="15.75" customHeight="1">
      <c r="B292" s="145"/>
      <c r="D292" s="138" t="s">
        <v>157</v>
      </c>
      <c r="E292" s="146"/>
      <c r="F292" s="147" t="s">
        <v>472</v>
      </c>
      <c r="H292" s="148">
        <v>6.68</v>
      </c>
      <c r="L292" s="145"/>
      <c r="M292" s="149"/>
      <c r="T292" s="150"/>
      <c r="AT292" s="146" t="s">
        <v>157</v>
      </c>
      <c r="AU292" s="146" t="s">
        <v>85</v>
      </c>
      <c r="AV292" s="146" t="s">
        <v>85</v>
      </c>
      <c r="AW292" s="146" t="s">
        <v>109</v>
      </c>
      <c r="AX292" s="146" t="s">
        <v>77</v>
      </c>
      <c r="AY292" s="146" t="s">
        <v>143</v>
      </c>
    </row>
    <row r="293" spans="2:51" s="6" customFormat="1" ht="15.75" customHeight="1">
      <c r="B293" s="140"/>
      <c r="D293" s="138" t="s">
        <v>157</v>
      </c>
      <c r="E293" s="141"/>
      <c r="F293" s="142" t="s">
        <v>473</v>
      </c>
      <c r="H293" s="141"/>
      <c r="L293" s="140"/>
      <c r="M293" s="143"/>
      <c r="T293" s="144"/>
      <c r="AT293" s="141" t="s">
        <v>157</v>
      </c>
      <c r="AU293" s="141" t="s">
        <v>85</v>
      </c>
      <c r="AV293" s="141" t="s">
        <v>23</v>
      </c>
      <c r="AW293" s="141" t="s">
        <v>109</v>
      </c>
      <c r="AX293" s="141" t="s">
        <v>77</v>
      </c>
      <c r="AY293" s="141" t="s">
        <v>143</v>
      </c>
    </row>
    <row r="294" spans="2:51" s="6" customFormat="1" ht="15.75" customHeight="1">
      <c r="B294" s="145"/>
      <c r="D294" s="138" t="s">
        <v>157</v>
      </c>
      <c r="E294" s="146"/>
      <c r="F294" s="147" t="s">
        <v>474</v>
      </c>
      <c r="H294" s="148">
        <v>1.993</v>
      </c>
      <c r="L294" s="145"/>
      <c r="M294" s="149"/>
      <c r="T294" s="150"/>
      <c r="AT294" s="146" t="s">
        <v>157</v>
      </c>
      <c r="AU294" s="146" t="s">
        <v>85</v>
      </c>
      <c r="AV294" s="146" t="s">
        <v>85</v>
      </c>
      <c r="AW294" s="146" t="s">
        <v>109</v>
      </c>
      <c r="AX294" s="146" t="s">
        <v>77</v>
      </c>
      <c r="AY294" s="146" t="s">
        <v>143</v>
      </c>
    </row>
    <row r="295" spans="2:51" s="6" customFormat="1" ht="15.75" customHeight="1">
      <c r="B295" s="151"/>
      <c r="D295" s="138" t="s">
        <v>157</v>
      </c>
      <c r="E295" s="152"/>
      <c r="F295" s="153" t="s">
        <v>162</v>
      </c>
      <c r="H295" s="154">
        <v>21.924</v>
      </c>
      <c r="L295" s="151"/>
      <c r="M295" s="155"/>
      <c r="T295" s="156"/>
      <c r="AT295" s="152" t="s">
        <v>157</v>
      </c>
      <c r="AU295" s="152" t="s">
        <v>85</v>
      </c>
      <c r="AV295" s="152" t="s">
        <v>151</v>
      </c>
      <c r="AW295" s="152" t="s">
        <v>109</v>
      </c>
      <c r="AX295" s="152" t="s">
        <v>23</v>
      </c>
      <c r="AY295" s="152" t="s">
        <v>143</v>
      </c>
    </row>
    <row r="296" spans="2:65" s="6" customFormat="1" ht="15.75" customHeight="1">
      <c r="B296" s="22"/>
      <c r="C296" s="124" t="s">
        <v>475</v>
      </c>
      <c r="D296" s="124" t="s">
        <v>146</v>
      </c>
      <c r="E296" s="125" t="s">
        <v>476</v>
      </c>
      <c r="F296" s="126" t="s">
        <v>477</v>
      </c>
      <c r="G296" s="127" t="s">
        <v>196</v>
      </c>
      <c r="H296" s="128">
        <v>0.482</v>
      </c>
      <c r="I296" s="129"/>
      <c r="J296" s="130">
        <f>ROUND($I$296*$H$296,2)</f>
        <v>0</v>
      </c>
      <c r="K296" s="126" t="s">
        <v>150</v>
      </c>
      <c r="L296" s="22"/>
      <c r="M296" s="131"/>
      <c r="N296" s="132" t="s">
        <v>48</v>
      </c>
      <c r="Q296" s="133">
        <v>0.01327</v>
      </c>
      <c r="R296" s="133">
        <f>$Q$296*$H$296</f>
        <v>0.00639614</v>
      </c>
      <c r="S296" s="133">
        <v>0</v>
      </c>
      <c r="T296" s="134">
        <f>$S$296*$H$296</f>
        <v>0</v>
      </c>
      <c r="AR296" s="84" t="s">
        <v>249</v>
      </c>
      <c r="AT296" s="84" t="s">
        <v>146</v>
      </c>
      <c r="AU296" s="84" t="s">
        <v>85</v>
      </c>
      <c r="AY296" s="6" t="s">
        <v>143</v>
      </c>
      <c r="BE296" s="135">
        <f>IF($N$296="základní",$J$296,0)</f>
        <v>0</v>
      </c>
      <c r="BF296" s="135">
        <f>IF($N$296="snížená",$J$296,0)</f>
        <v>0</v>
      </c>
      <c r="BG296" s="135">
        <f>IF($N$296="zákl. přenesená",$J$296,0)</f>
        <v>0</v>
      </c>
      <c r="BH296" s="135">
        <f>IF($N$296="sníž. přenesená",$J$296,0)</f>
        <v>0</v>
      </c>
      <c r="BI296" s="135">
        <f>IF($N$296="nulová",$J$296,0)</f>
        <v>0</v>
      </c>
      <c r="BJ296" s="84" t="s">
        <v>23</v>
      </c>
      <c r="BK296" s="135">
        <f>ROUND($I$296*$H$296,2)</f>
        <v>0</v>
      </c>
      <c r="BL296" s="84" t="s">
        <v>249</v>
      </c>
      <c r="BM296" s="84" t="s">
        <v>478</v>
      </c>
    </row>
    <row r="297" spans="2:47" s="6" customFormat="1" ht="16.5" customHeight="1">
      <c r="B297" s="22"/>
      <c r="D297" s="136" t="s">
        <v>153</v>
      </c>
      <c r="F297" s="137" t="s">
        <v>479</v>
      </c>
      <c r="L297" s="22"/>
      <c r="M297" s="48"/>
      <c r="T297" s="49"/>
      <c r="AT297" s="6" t="s">
        <v>153</v>
      </c>
      <c r="AU297" s="6" t="s">
        <v>85</v>
      </c>
    </row>
    <row r="298" spans="2:47" s="6" customFormat="1" ht="57.75" customHeight="1">
      <c r="B298" s="22"/>
      <c r="D298" s="138" t="s">
        <v>155</v>
      </c>
      <c r="F298" s="139" t="s">
        <v>480</v>
      </c>
      <c r="L298" s="22"/>
      <c r="M298" s="48"/>
      <c r="T298" s="49"/>
      <c r="AT298" s="6" t="s">
        <v>155</v>
      </c>
      <c r="AU298" s="6" t="s">
        <v>85</v>
      </c>
    </row>
    <row r="299" spans="2:51" s="6" customFormat="1" ht="15.75" customHeight="1">
      <c r="B299" s="145"/>
      <c r="D299" s="138" t="s">
        <v>157</v>
      </c>
      <c r="E299" s="146"/>
      <c r="F299" s="147" t="s">
        <v>481</v>
      </c>
      <c r="H299" s="148">
        <v>0.482</v>
      </c>
      <c r="L299" s="145"/>
      <c r="M299" s="149"/>
      <c r="T299" s="150"/>
      <c r="AT299" s="146" t="s">
        <v>157</v>
      </c>
      <c r="AU299" s="146" t="s">
        <v>85</v>
      </c>
      <c r="AV299" s="146" t="s">
        <v>85</v>
      </c>
      <c r="AW299" s="146" t="s">
        <v>109</v>
      </c>
      <c r="AX299" s="146" t="s">
        <v>23</v>
      </c>
      <c r="AY299" s="146" t="s">
        <v>143</v>
      </c>
    </row>
    <row r="300" spans="2:65" s="6" customFormat="1" ht="15.75" customHeight="1">
      <c r="B300" s="22"/>
      <c r="C300" s="124" t="s">
        <v>482</v>
      </c>
      <c r="D300" s="124" t="s">
        <v>146</v>
      </c>
      <c r="E300" s="125" t="s">
        <v>483</v>
      </c>
      <c r="F300" s="126" t="s">
        <v>484</v>
      </c>
      <c r="G300" s="127" t="s">
        <v>278</v>
      </c>
      <c r="H300" s="128">
        <v>28.14</v>
      </c>
      <c r="I300" s="129"/>
      <c r="J300" s="130">
        <f>ROUND($I$300*$H$300,2)</f>
        <v>0</v>
      </c>
      <c r="K300" s="126" t="s">
        <v>150</v>
      </c>
      <c r="L300" s="22"/>
      <c r="M300" s="131"/>
      <c r="N300" s="132" t="s">
        <v>48</v>
      </c>
      <c r="Q300" s="133">
        <v>0</v>
      </c>
      <c r="R300" s="133">
        <f>$Q$300*$H$300</f>
        <v>0</v>
      </c>
      <c r="S300" s="133">
        <v>0</v>
      </c>
      <c r="T300" s="134">
        <f>$S$300*$H$300</f>
        <v>0</v>
      </c>
      <c r="AR300" s="84" t="s">
        <v>249</v>
      </c>
      <c r="AT300" s="84" t="s">
        <v>146</v>
      </c>
      <c r="AU300" s="84" t="s">
        <v>85</v>
      </c>
      <c r="AY300" s="6" t="s">
        <v>143</v>
      </c>
      <c r="BE300" s="135">
        <f>IF($N$300="základní",$J$300,0)</f>
        <v>0</v>
      </c>
      <c r="BF300" s="135">
        <f>IF($N$300="snížená",$J$300,0)</f>
        <v>0</v>
      </c>
      <c r="BG300" s="135">
        <f>IF($N$300="zákl. přenesená",$J$300,0)</f>
        <v>0</v>
      </c>
      <c r="BH300" s="135">
        <f>IF($N$300="sníž. přenesená",$J$300,0)</f>
        <v>0</v>
      </c>
      <c r="BI300" s="135">
        <f>IF($N$300="nulová",$J$300,0)</f>
        <v>0</v>
      </c>
      <c r="BJ300" s="84" t="s">
        <v>23</v>
      </c>
      <c r="BK300" s="135">
        <f>ROUND($I$300*$H$300,2)</f>
        <v>0</v>
      </c>
      <c r="BL300" s="84" t="s">
        <v>249</v>
      </c>
      <c r="BM300" s="84" t="s">
        <v>485</v>
      </c>
    </row>
    <row r="301" spans="2:47" s="6" customFormat="1" ht="27" customHeight="1">
      <c r="B301" s="22"/>
      <c r="D301" s="136" t="s">
        <v>153</v>
      </c>
      <c r="F301" s="137" t="s">
        <v>486</v>
      </c>
      <c r="L301" s="22"/>
      <c r="M301" s="48"/>
      <c r="T301" s="49"/>
      <c r="AT301" s="6" t="s">
        <v>153</v>
      </c>
      <c r="AU301" s="6" t="s">
        <v>85</v>
      </c>
    </row>
    <row r="302" spans="2:51" s="6" customFormat="1" ht="15.75" customHeight="1">
      <c r="B302" s="140"/>
      <c r="D302" s="138" t="s">
        <v>157</v>
      </c>
      <c r="E302" s="141"/>
      <c r="F302" s="142" t="s">
        <v>461</v>
      </c>
      <c r="H302" s="141"/>
      <c r="L302" s="140"/>
      <c r="M302" s="143"/>
      <c r="T302" s="144"/>
      <c r="AT302" s="141" t="s">
        <v>157</v>
      </c>
      <c r="AU302" s="141" t="s">
        <v>85</v>
      </c>
      <c r="AV302" s="141" t="s">
        <v>23</v>
      </c>
      <c r="AW302" s="141" t="s">
        <v>109</v>
      </c>
      <c r="AX302" s="141" t="s">
        <v>77</v>
      </c>
      <c r="AY302" s="141" t="s">
        <v>143</v>
      </c>
    </row>
    <row r="303" spans="2:51" s="6" customFormat="1" ht="15.75" customHeight="1">
      <c r="B303" s="145"/>
      <c r="D303" s="138" t="s">
        <v>157</v>
      </c>
      <c r="E303" s="146"/>
      <c r="F303" s="147" t="s">
        <v>487</v>
      </c>
      <c r="H303" s="148">
        <v>20.04</v>
      </c>
      <c r="L303" s="145"/>
      <c r="M303" s="149"/>
      <c r="T303" s="150"/>
      <c r="AT303" s="146" t="s">
        <v>157</v>
      </c>
      <c r="AU303" s="146" t="s">
        <v>85</v>
      </c>
      <c r="AV303" s="146" t="s">
        <v>85</v>
      </c>
      <c r="AW303" s="146" t="s">
        <v>109</v>
      </c>
      <c r="AX303" s="146" t="s">
        <v>77</v>
      </c>
      <c r="AY303" s="146" t="s">
        <v>143</v>
      </c>
    </row>
    <row r="304" spans="2:51" s="6" customFormat="1" ht="15.75" customHeight="1">
      <c r="B304" s="145"/>
      <c r="D304" s="138" t="s">
        <v>157</v>
      </c>
      <c r="E304" s="146"/>
      <c r="F304" s="147" t="s">
        <v>488</v>
      </c>
      <c r="H304" s="148">
        <v>8.1</v>
      </c>
      <c r="L304" s="145"/>
      <c r="M304" s="149"/>
      <c r="T304" s="150"/>
      <c r="AT304" s="146" t="s">
        <v>157</v>
      </c>
      <c r="AU304" s="146" t="s">
        <v>85</v>
      </c>
      <c r="AV304" s="146" t="s">
        <v>85</v>
      </c>
      <c r="AW304" s="146" t="s">
        <v>109</v>
      </c>
      <c r="AX304" s="146" t="s">
        <v>77</v>
      </c>
      <c r="AY304" s="146" t="s">
        <v>143</v>
      </c>
    </row>
    <row r="305" spans="2:51" s="6" customFormat="1" ht="15.75" customHeight="1">
      <c r="B305" s="151"/>
      <c r="D305" s="138" t="s">
        <v>157</v>
      </c>
      <c r="E305" s="152"/>
      <c r="F305" s="153" t="s">
        <v>162</v>
      </c>
      <c r="H305" s="154">
        <v>28.14</v>
      </c>
      <c r="L305" s="151"/>
      <c r="M305" s="155"/>
      <c r="T305" s="156"/>
      <c r="AT305" s="152" t="s">
        <v>157</v>
      </c>
      <c r="AU305" s="152" t="s">
        <v>85</v>
      </c>
      <c r="AV305" s="152" t="s">
        <v>151</v>
      </c>
      <c r="AW305" s="152" t="s">
        <v>109</v>
      </c>
      <c r="AX305" s="152" t="s">
        <v>23</v>
      </c>
      <c r="AY305" s="152" t="s">
        <v>143</v>
      </c>
    </row>
    <row r="306" spans="2:65" s="6" customFormat="1" ht="15.75" customHeight="1">
      <c r="B306" s="22"/>
      <c r="C306" s="157" t="s">
        <v>489</v>
      </c>
      <c r="D306" s="157" t="s">
        <v>228</v>
      </c>
      <c r="E306" s="158" t="s">
        <v>490</v>
      </c>
      <c r="F306" s="159" t="s">
        <v>491</v>
      </c>
      <c r="G306" s="160" t="s">
        <v>196</v>
      </c>
      <c r="H306" s="161">
        <v>0.394</v>
      </c>
      <c r="I306" s="162"/>
      <c r="J306" s="163">
        <f>ROUND($I$306*$H$306,2)</f>
        <v>0</v>
      </c>
      <c r="K306" s="159" t="s">
        <v>150</v>
      </c>
      <c r="L306" s="164"/>
      <c r="M306" s="165"/>
      <c r="N306" s="166" t="s">
        <v>48</v>
      </c>
      <c r="Q306" s="133">
        <v>0.55</v>
      </c>
      <c r="R306" s="133">
        <f>$Q$306*$H$306</f>
        <v>0.21670000000000003</v>
      </c>
      <c r="S306" s="133">
        <v>0</v>
      </c>
      <c r="T306" s="134">
        <f>$S$306*$H$306</f>
        <v>0</v>
      </c>
      <c r="AR306" s="84" t="s">
        <v>368</v>
      </c>
      <c r="AT306" s="84" t="s">
        <v>228</v>
      </c>
      <c r="AU306" s="84" t="s">
        <v>85</v>
      </c>
      <c r="AY306" s="6" t="s">
        <v>143</v>
      </c>
      <c r="BE306" s="135">
        <f>IF($N$306="základní",$J$306,0)</f>
        <v>0</v>
      </c>
      <c r="BF306" s="135">
        <f>IF($N$306="snížená",$J$306,0)</f>
        <v>0</v>
      </c>
      <c r="BG306" s="135">
        <f>IF($N$306="zákl. přenesená",$J$306,0)</f>
        <v>0</v>
      </c>
      <c r="BH306" s="135">
        <f>IF($N$306="sníž. přenesená",$J$306,0)</f>
        <v>0</v>
      </c>
      <c r="BI306" s="135">
        <f>IF($N$306="nulová",$J$306,0)</f>
        <v>0</v>
      </c>
      <c r="BJ306" s="84" t="s">
        <v>23</v>
      </c>
      <c r="BK306" s="135">
        <f>ROUND($I$306*$H$306,2)</f>
        <v>0</v>
      </c>
      <c r="BL306" s="84" t="s">
        <v>249</v>
      </c>
      <c r="BM306" s="84" t="s">
        <v>492</v>
      </c>
    </row>
    <row r="307" spans="2:47" s="6" customFormat="1" ht="16.5" customHeight="1">
      <c r="B307" s="22"/>
      <c r="D307" s="136" t="s">
        <v>153</v>
      </c>
      <c r="F307" s="137" t="s">
        <v>493</v>
      </c>
      <c r="L307" s="22"/>
      <c r="M307" s="48"/>
      <c r="T307" s="49"/>
      <c r="AT307" s="6" t="s">
        <v>153</v>
      </c>
      <c r="AU307" s="6" t="s">
        <v>85</v>
      </c>
    </row>
    <row r="308" spans="2:51" s="6" customFormat="1" ht="15.75" customHeight="1">
      <c r="B308" s="140"/>
      <c r="D308" s="138" t="s">
        <v>157</v>
      </c>
      <c r="E308" s="141"/>
      <c r="F308" s="142" t="s">
        <v>461</v>
      </c>
      <c r="H308" s="141"/>
      <c r="L308" s="140"/>
      <c r="M308" s="143"/>
      <c r="T308" s="144"/>
      <c r="AT308" s="141" t="s">
        <v>157</v>
      </c>
      <c r="AU308" s="141" t="s">
        <v>85</v>
      </c>
      <c r="AV308" s="141" t="s">
        <v>23</v>
      </c>
      <c r="AW308" s="141" t="s">
        <v>109</v>
      </c>
      <c r="AX308" s="141" t="s">
        <v>77</v>
      </c>
      <c r="AY308" s="141" t="s">
        <v>143</v>
      </c>
    </row>
    <row r="309" spans="2:51" s="6" customFormat="1" ht="15.75" customHeight="1">
      <c r="B309" s="145"/>
      <c r="D309" s="138" t="s">
        <v>157</v>
      </c>
      <c r="E309" s="146"/>
      <c r="F309" s="147" t="s">
        <v>494</v>
      </c>
      <c r="H309" s="148">
        <v>0.289</v>
      </c>
      <c r="L309" s="145"/>
      <c r="M309" s="149"/>
      <c r="T309" s="150"/>
      <c r="AT309" s="146" t="s">
        <v>157</v>
      </c>
      <c r="AU309" s="146" t="s">
        <v>85</v>
      </c>
      <c r="AV309" s="146" t="s">
        <v>85</v>
      </c>
      <c r="AW309" s="146" t="s">
        <v>109</v>
      </c>
      <c r="AX309" s="146" t="s">
        <v>77</v>
      </c>
      <c r="AY309" s="146" t="s">
        <v>143</v>
      </c>
    </row>
    <row r="310" spans="2:51" s="6" customFormat="1" ht="15.75" customHeight="1">
      <c r="B310" s="145"/>
      <c r="D310" s="138" t="s">
        <v>157</v>
      </c>
      <c r="E310" s="146"/>
      <c r="F310" s="147" t="s">
        <v>495</v>
      </c>
      <c r="H310" s="148">
        <v>0.039</v>
      </c>
      <c r="L310" s="145"/>
      <c r="M310" s="149"/>
      <c r="T310" s="150"/>
      <c r="AT310" s="146" t="s">
        <v>157</v>
      </c>
      <c r="AU310" s="146" t="s">
        <v>85</v>
      </c>
      <c r="AV310" s="146" t="s">
        <v>85</v>
      </c>
      <c r="AW310" s="146" t="s">
        <v>109</v>
      </c>
      <c r="AX310" s="146" t="s">
        <v>77</v>
      </c>
      <c r="AY310" s="146" t="s">
        <v>143</v>
      </c>
    </row>
    <row r="311" spans="2:51" s="6" customFormat="1" ht="15.75" customHeight="1">
      <c r="B311" s="145"/>
      <c r="D311" s="138" t="s">
        <v>157</v>
      </c>
      <c r="E311" s="146"/>
      <c r="F311" s="147" t="s">
        <v>496</v>
      </c>
      <c r="H311" s="148">
        <v>0.066</v>
      </c>
      <c r="L311" s="145"/>
      <c r="M311" s="149"/>
      <c r="T311" s="150"/>
      <c r="AT311" s="146" t="s">
        <v>157</v>
      </c>
      <c r="AU311" s="146" t="s">
        <v>85</v>
      </c>
      <c r="AV311" s="146" t="s">
        <v>85</v>
      </c>
      <c r="AW311" s="146" t="s">
        <v>109</v>
      </c>
      <c r="AX311" s="146" t="s">
        <v>77</v>
      </c>
      <c r="AY311" s="146" t="s">
        <v>143</v>
      </c>
    </row>
    <row r="312" spans="2:51" s="6" customFormat="1" ht="15.75" customHeight="1">
      <c r="B312" s="151"/>
      <c r="D312" s="138" t="s">
        <v>157</v>
      </c>
      <c r="E312" s="152"/>
      <c r="F312" s="153" t="s">
        <v>162</v>
      </c>
      <c r="H312" s="154">
        <v>0.394</v>
      </c>
      <c r="L312" s="151"/>
      <c r="M312" s="155"/>
      <c r="T312" s="156"/>
      <c r="AT312" s="152" t="s">
        <v>157</v>
      </c>
      <c r="AU312" s="152" t="s">
        <v>85</v>
      </c>
      <c r="AV312" s="152" t="s">
        <v>151</v>
      </c>
      <c r="AW312" s="152" t="s">
        <v>109</v>
      </c>
      <c r="AX312" s="152" t="s">
        <v>23</v>
      </c>
      <c r="AY312" s="152" t="s">
        <v>143</v>
      </c>
    </row>
    <row r="313" spans="2:65" s="6" customFormat="1" ht="15.75" customHeight="1">
      <c r="B313" s="22"/>
      <c r="C313" s="124" t="s">
        <v>497</v>
      </c>
      <c r="D313" s="124" t="s">
        <v>146</v>
      </c>
      <c r="E313" s="125" t="s">
        <v>498</v>
      </c>
      <c r="F313" s="126" t="s">
        <v>499</v>
      </c>
      <c r="G313" s="127" t="s">
        <v>196</v>
      </c>
      <c r="H313" s="128">
        <v>0.394</v>
      </c>
      <c r="I313" s="129"/>
      <c r="J313" s="130">
        <f>ROUND($I$313*$H$313,2)</f>
        <v>0</v>
      </c>
      <c r="K313" s="126" t="s">
        <v>150</v>
      </c>
      <c r="L313" s="22"/>
      <c r="M313" s="131"/>
      <c r="N313" s="132" t="s">
        <v>48</v>
      </c>
      <c r="Q313" s="133">
        <v>0.02447</v>
      </c>
      <c r="R313" s="133">
        <f>$Q$313*$H$313</f>
        <v>0.00964118</v>
      </c>
      <c r="S313" s="133">
        <v>0</v>
      </c>
      <c r="T313" s="134">
        <f>$S$313*$H$313</f>
        <v>0</v>
      </c>
      <c r="AR313" s="84" t="s">
        <v>249</v>
      </c>
      <c r="AT313" s="84" t="s">
        <v>146</v>
      </c>
      <c r="AU313" s="84" t="s">
        <v>85</v>
      </c>
      <c r="AY313" s="6" t="s">
        <v>143</v>
      </c>
      <c r="BE313" s="135">
        <f>IF($N$313="základní",$J$313,0)</f>
        <v>0</v>
      </c>
      <c r="BF313" s="135">
        <f>IF($N$313="snížená",$J$313,0)</f>
        <v>0</v>
      </c>
      <c r="BG313" s="135">
        <f>IF($N$313="zákl. přenesená",$J$313,0)</f>
        <v>0</v>
      </c>
      <c r="BH313" s="135">
        <f>IF($N$313="sníž. přenesená",$J$313,0)</f>
        <v>0</v>
      </c>
      <c r="BI313" s="135">
        <f>IF($N$313="nulová",$J$313,0)</f>
        <v>0</v>
      </c>
      <c r="BJ313" s="84" t="s">
        <v>23</v>
      </c>
      <c r="BK313" s="135">
        <f>ROUND($I$313*$H$313,2)</f>
        <v>0</v>
      </c>
      <c r="BL313" s="84" t="s">
        <v>249</v>
      </c>
      <c r="BM313" s="84" t="s">
        <v>500</v>
      </c>
    </row>
    <row r="314" spans="2:47" s="6" customFormat="1" ht="16.5" customHeight="1">
      <c r="B314" s="22"/>
      <c r="D314" s="136" t="s">
        <v>153</v>
      </c>
      <c r="F314" s="137" t="s">
        <v>501</v>
      </c>
      <c r="L314" s="22"/>
      <c r="M314" s="48"/>
      <c r="T314" s="49"/>
      <c r="AT314" s="6" t="s">
        <v>153</v>
      </c>
      <c r="AU314" s="6" t="s">
        <v>85</v>
      </c>
    </row>
    <row r="315" spans="2:47" s="6" customFormat="1" ht="57.75" customHeight="1">
      <c r="B315" s="22"/>
      <c r="D315" s="138" t="s">
        <v>155</v>
      </c>
      <c r="F315" s="139" t="s">
        <v>502</v>
      </c>
      <c r="L315" s="22"/>
      <c r="M315" s="48"/>
      <c r="T315" s="49"/>
      <c r="AT315" s="6" t="s">
        <v>155</v>
      </c>
      <c r="AU315" s="6" t="s">
        <v>85</v>
      </c>
    </row>
    <row r="316" spans="2:65" s="6" customFormat="1" ht="15.75" customHeight="1">
      <c r="B316" s="22"/>
      <c r="C316" s="124" t="s">
        <v>503</v>
      </c>
      <c r="D316" s="124" t="s">
        <v>146</v>
      </c>
      <c r="E316" s="125" t="s">
        <v>504</v>
      </c>
      <c r="F316" s="126" t="s">
        <v>505</v>
      </c>
      <c r="G316" s="127" t="s">
        <v>149</v>
      </c>
      <c r="H316" s="128">
        <v>0.712</v>
      </c>
      <c r="I316" s="129"/>
      <c r="J316" s="130">
        <f>ROUND($I$316*$H$316,2)</f>
        <v>0</v>
      </c>
      <c r="K316" s="126" t="s">
        <v>150</v>
      </c>
      <c r="L316" s="22"/>
      <c r="M316" s="131"/>
      <c r="N316" s="132" t="s">
        <v>48</v>
      </c>
      <c r="Q316" s="133">
        <v>0</v>
      </c>
      <c r="R316" s="133">
        <f>$Q$316*$H$316</f>
        <v>0</v>
      </c>
      <c r="S316" s="133">
        <v>0</v>
      </c>
      <c r="T316" s="134">
        <f>$S$316*$H$316</f>
        <v>0</v>
      </c>
      <c r="AR316" s="84" t="s">
        <v>249</v>
      </c>
      <c r="AT316" s="84" t="s">
        <v>146</v>
      </c>
      <c r="AU316" s="84" t="s">
        <v>85</v>
      </c>
      <c r="AY316" s="6" t="s">
        <v>143</v>
      </c>
      <c r="BE316" s="135">
        <f>IF($N$316="základní",$J$316,0)</f>
        <v>0</v>
      </c>
      <c r="BF316" s="135">
        <f>IF($N$316="snížená",$J$316,0)</f>
        <v>0</v>
      </c>
      <c r="BG316" s="135">
        <f>IF($N$316="zákl. přenesená",$J$316,0)</f>
        <v>0</v>
      </c>
      <c r="BH316" s="135">
        <f>IF($N$316="sníž. přenesená",$J$316,0)</f>
        <v>0</v>
      </c>
      <c r="BI316" s="135">
        <f>IF($N$316="nulová",$J$316,0)</f>
        <v>0</v>
      </c>
      <c r="BJ316" s="84" t="s">
        <v>23</v>
      </c>
      <c r="BK316" s="135">
        <f>ROUND($I$316*$H$316,2)</f>
        <v>0</v>
      </c>
      <c r="BL316" s="84" t="s">
        <v>249</v>
      </c>
      <c r="BM316" s="84" t="s">
        <v>506</v>
      </c>
    </row>
    <row r="317" spans="2:47" s="6" customFormat="1" ht="27" customHeight="1">
      <c r="B317" s="22"/>
      <c r="D317" s="136" t="s">
        <v>153</v>
      </c>
      <c r="F317" s="137" t="s">
        <v>507</v>
      </c>
      <c r="L317" s="22"/>
      <c r="M317" s="48"/>
      <c r="T317" s="49"/>
      <c r="AT317" s="6" t="s">
        <v>153</v>
      </c>
      <c r="AU317" s="6" t="s">
        <v>85</v>
      </c>
    </row>
    <row r="318" spans="2:47" s="6" customFormat="1" ht="98.25" customHeight="1">
      <c r="B318" s="22"/>
      <c r="D318" s="138" t="s">
        <v>155</v>
      </c>
      <c r="F318" s="139" t="s">
        <v>508</v>
      </c>
      <c r="L318" s="22"/>
      <c r="M318" s="48"/>
      <c r="T318" s="49"/>
      <c r="AT318" s="6" t="s">
        <v>155</v>
      </c>
      <c r="AU318" s="6" t="s">
        <v>85</v>
      </c>
    </row>
    <row r="319" spans="2:63" s="113" customFormat="1" ht="30.75" customHeight="1">
      <c r="B319" s="114"/>
      <c r="D319" s="115" t="s">
        <v>76</v>
      </c>
      <c r="E319" s="122" t="s">
        <v>509</v>
      </c>
      <c r="F319" s="122" t="s">
        <v>510</v>
      </c>
      <c r="J319" s="123">
        <f>$BK$319</f>
        <v>0</v>
      </c>
      <c r="L319" s="114"/>
      <c r="M319" s="118"/>
      <c r="P319" s="119">
        <f>SUM($P$320:$P$333)</f>
        <v>0</v>
      </c>
      <c r="R319" s="119">
        <f>SUM($R$320:$R$333)</f>
        <v>0.07586999999999999</v>
      </c>
      <c r="T319" s="120">
        <f>SUM($T$320:$T$333)</f>
        <v>0</v>
      </c>
      <c r="AR319" s="115" t="s">
        <v>85</v>
      </c>
      <c r="AT319" s="115" t="s">
        <v>76</v>
      </c>
      <c r="AU319" s="115" t="s">
        <v>23</v>
      </c>
      <c r="AY319" s="115" t="s">
        <v>143</v>
      </c>
      <c r="BK319" s="121">
        <f>SUM($BK$320:$BK$333)</f>
        <v>0</v>
      </c>
    </row>
    <row r="320" spans="2:65" s="6" customFormat="1" ht="15.75" customHeight="1">
      <c r="B320" s="22"/>
      <c r="C320" s="124" t="s">
        <v>511</v>
      </c>
      <c r="D320" s="124" t="s">
        <v>146</v>
      </c>
      <c r="E320" s="125" t="s">
        <v>512</v>
      </c>
      <c r="F320" s="126" t="s">
        <v>513</v>
      </c>
      <c r="G320" s="127" t="s">
        <v>217</v>
      </c>
      <c r="H320" s="128">
        <v>2</v>
      </c>
      <c r="I320" s="129"/>
      <c r="J320" s="130">
        <f>ROUND($I$320*$H$320,2)</f>
        <v>0</v>
      </c>
      <c r="K320" s="126" t="s">
        <v>150</v>
      </c>
      <c r="L320" s="22"/>
      <c r="M320" s="131"/>
      <c r="N320" s="132" t="s">
        <v>48</v>
      </c>
      <c r="Q320" s="133">
        <v>0</v>
      </c>
      <c r="R320" s="133">
        <f>$Q$320*$H$320</f>
        <v>0</v>
      </c>
      <c r="S320" s="133">
        <v>0</v>
      </c>
      <c r="T320" s="134">
        <f>$S$320*$H$320</f>
        <v>0</v>
      </c>
      <c r="AR320" s="84" t="s">
        <v>249</v>
      </c>
      <c r="AT320" s="84" t="s">
        <v>146</v>
      </c>
      <c r="AU320" s="84" t="s">
        <v>85</v>
      </c>
      <c r="AY320" s="6" t="s">
        <v>143</v>
      </c>
      <c r="BE320" s="135">
        <f>IF($N$320="základní",$J$320,0)</f>
        <v>0</v>
      </c>
      <c r="BF320" s="135">
        <f>IF($N$320="snížená",$J$320,0)</f>
        <v>0</v>
      </c>
      <c r="BG320" s="135">
        <f>IF($N$320="zákl. přenesená",$J$320,0)</f>
        <v>0</v>
      </c>
      <c r="BH320" s="135">
        <f>IF($N$320="sníž. přenesená",$J$320,0)</f>
        <v>0</v>
      </c>
      <c r="BI320" s="135">
        <f>IF($N$320="nulová",$J$320,0)</f>
        <v>0</v>
      </c>
      <c r="BJ320" s="84" t="s">
        <v>23</v>
      </c>
      <c r="BK320" s="135">
        <f>ROUND($I$320*$H$320,2)</f>
        <v>0</v>
      </c>
      <c r="BL320" s="84" t="s">
        <v>249</v>
      </c>
      <c r="BM320" s="84" t="s">
        <v>514</v>
      </c>
    </row>
    <row r="321" spans="2:47" s="6" customFormat="1" ht="27" customHeight="1">
      <c r="B321" s="22"/>
      <c r="D321" s="136" t="s">
        <v>153</v>
      </c>
      <c r="F321" s="137" t="s">
        <v>515</v>
      </c>
      <c r="L321" s="22"/>
      <c r="M321" s="48"/>
      <c r="T321" s="49"/>
      <c r="AT321" s="6" t="s">
        <v>153</v>
      </c>
      <c r="AU321" s="6" t="s">
        <v>85</v>
      </c>
    </row>
    <row r="322" spans="2:47" s="6" customFormat="1" ht="125.25" customHeight="1">
      <c r="B322" s="22"/>
      <c r="D322" s="138" t="s">
        <v>155</v>
      </c>
      <c r="F322" s="139" t="s">
        <v>516</v>
      </c>
      <c r="L322" s="22"/>
      <c r="M322" s="48"/>
      <c r="T322" s="49"/>
      <c r="AT322" s="6" t="s">
        <v>155</v>
      </c>
      <c r="AU322" s="6" t="s">
        <v>85</v>
      </c>
    </row>
    <row r="323" spans="2:65" s="6" customFormat="1" ht="15.75" customHeight="1">
      <c r="B323" s="22"/>
      <c r="C323" s="157" t="s">
        <v>517</v>
      </c>
      <c r="D323" s="157" t="s">
        <v>228</v>
      </c>
      <c r="E323" s="158" t="s">
        <v>518</v>
      </c>
      <c r="F323" s="159" t="s">
        <v>519</v>
      </c>
      <c r="G323" s="160" t="s">
        <v>217</v>
      </c>
      <c r="H323" s="161">
        <v>1</v>
      </c>
      <c r="I323" s="162"/>
      <c r="J323" s="163">
        <f>ROUND($I$323*$H$323,2)</f>
        <v>0</v>
      </c>
      <c r="K323" s="159"/>
      <c r="L323" s="164"/>
      <c r="M323" s="165"/>
      <c r="N323" s="166" t="s">
        <v>48</v>
      </c>
      <c r="Q323" s="133">
        <v>0.015</v>
      </c>
      <c r="R323" s="133">
        <f>$Q$323*$H$323</f>
        <v>0.015</v>
      </c>
      <c r="S323" s="133">
        <v>0</v>
      </c>
      <c r="T323" s="134">
        <f>$S$323*$H$323</f>
        <v>0</v>
      </c>
      <c r="AR323" s="84" t="s">
        <v>368</v>
      </c>
      <c r="AT323" s="84" t="s">
        <v>228</v>
      </c>
      <c r="AU323" s="84" t="s">
        <v>85</v>
      </c>
      <c r="AY323" s="6" t="s">
        <v>143</v>
      </c>
      <c r="BE323" s="135">
        <f>IF($N$323="základní",$J$323,0)</f>
        <v>0</v>
      </c>
      <c r="BF323" s="135">
        <f>IF($N$323="snížená",$J$323,0)</f>
        <v>0</v>
      </c>
      <c r="BG323" s="135">
        <f>IF($N$323="zákl. přenesená",$J$323,0)</f>
        <v>0</v>
      </c>
      <c r="BH323" s="135">
        <f>IF($N$323="sníž. přenesená",$J$323,0)</f>
        <v>0</v>
      </c>
      <c r="BI323" s="135">
        <f>IF($N$323="nulová",$J$323,0)</f>
        <v>0</v>
      </c>
      <c r="BJ323" s="84" t="s">
        <v>23</v>
      </c>
      <c r="BK323" s="135">
        <f>ROUND($I$323*$H$323,2)</f>
        <v>0</v>
      </c>
      <c r="BL323" s="84" t="s">
        <v>249</v>
      </c>
      <c r="BM323" s="84" t="s">
        <v>520</v>
      </c>
    </row>
    <row r="324" spans="2:47" s="6" customFormat="1" ht="16.5" customHeight="1">
      <c r="B324" s="22"/>
      <c r="D324" s="136" t="s">
        <v>153</v>
      </c>
      <c r="F324" s="137" t="s">
        <v>519</v>
      </c>
      <c r="L324" s="22"/>
      <c r="M324" s="48"/>
      <c r="T324" s="49"/>
      <c r="AT324" s="6" t="s">
        <v>153</v>
      </c>
      <c r="AU324" s="6" t="s">
        <v>85</v>
      </c>
    </row>
    <row r="325" spans="2:65" s="6" customFormat="1" ht="15.75" customHeight="1">
      <c r="B325" s="22"/>
      <c r="C325" s="157" t="s">
        <v>521</v>
      </c>
      <c r="D325" s="157" t="s">
        <v>228</v>
      </c>
      <c r="E325" s="158" t="s">
        <v>522</v>
      </c>
      <c r="F325" s="159" t="s">
        <v>523</v>
      </c>
      <c r="G325" s="160" t="s">
        <v>217</v>
      </c>
      <c r="H325" s="161">
        <v>1</v>
      </c>
      <c r="I325" s="162"/>
      <c r="J325" s="163">
        <f>ROUND($I$325*$H$325,2)</f>
        <v>0</v>
      </c>
      <c r="K325" s="159"/>
      <c r="L325" s="164"/>
      <c r="M325" s="165"/>
      <c r="N325" s="166" t="s">
        <v>48</v>
      </c>
      <c r="Q325" s="133">
        <v>0.015</v>
      </c>
      <c r="R325" s="133">
        <f>$Q$325*$H$325</f>
        <v>0.015</v>
      </c>
      <c r="S325" s="133">
        <v>0</v>
      </c>
      <c r="T325" s="134">
        <f>$S$325*$H$325</f>
        <v>0</v>
      </c>
      <c r="AR325" s="84" t="s">
        <v>368</v>
      </c>
      <c r="AT325" s="84" t="s">
        <v>228</v>
      </c>
      <c r="AU325" s="84" t="s">
        <v>85</v>
      </c>
      <c r="AY325" s="6" t="s">
        <v>143</v>
      </c>
      <c r="BE325" s="135">
        <f>IF($N$325="základní",$J$325,0)</f>
        <v>0</v>
      </c>
      <c r="BF325" s="135">
        <f>IF($N$325="snížená",$J$325,0)</f>
        <v>0</v>
      </c>
      <c r="BG325" s="135">
        <f>IF($N$325="zákl. přenesená",$J$325,0)</f>
        <v>0</v>
      </c>
      <c r="BH325" s="135">
        <f>IF($N$325="sníž. přenesená",$J$325,0)</f>
        <v>0</v>
      </c>
      <c r="BI325" s="135">
        <f>IF($N$325="nulová",$J$325,0)</f>
        <v>0</v>
      </c>
      <c r="BJ325" s="84" t="s">
        <v>23</v>
      </c>
      <c r="BK325" s="135">
        <f>ROUND($I$325*$H$325,2)</f>
        <v>0</v>
      </c>
      <c r="BL325" s="84" t="s">
        <v>249</v>
      </c>
      <c r="BM325" s="84" t="s">
        <v>524</v>
      </c>
    </row>
    <row r="326" spans="2:47" s="6" customFormat="1" ht="16.5" customHeight="1">
      <c r="B326" s="22"/>
      <c r="D326" s="136" t="s">
        <v>153</v>
      </c>
      <c r="F326" s="137" t="s">
        <v>523</v>
      </c>
      <c r="L326" s="22"/>
      <c r="M326" s="48"/>
      <c r="T326" s="49"/>
      <c r="AT326" s="6" t="s">
        <v>153</v>
      </c>
      <c r="AU326" s="6" t="s">
        <v>85</v>
      </c>
    </row>
    <row r="327" spans="2:65" s="6" customFormat="1" ht="15.75" customHeight="1">
      <c r="B327" s="22"/>
      <c r="C327" s="124" t="s">
        <v>525</v>
      </c>
      <c r="D327" s="124" t="s">
        <v>146</v>
      </c>
      <c r="E327" s="125" t="s">
        <v>526</v>
      </c>
      <c r="F327" s="126" t="s">
        <v>527</v>
      </c>
      <c r="G327" s="127" t="s">
        <v>217</v>
      </c>
      <c r="H327" s="128">
        <v>1</v>
      </c>
      <c r="I327" s="129"/>
      <c r="J327" s="130">
        <f>ROUND($I$327*$H$327,2)</f>
        <v>0</v>
      </c>
      <c r="K327" s="126" t="s">
        <v>150</v>
      </c>
      <c r="L327" s="22"/>
      <c r="M327" s="131"/>
      <c r="N327" s="132" t="s">
        <v>48</v>
      </c>
      <c r="Q327" s="133">
        <v>0.00087</v>
      </c>
      <c r="R327" s="133">
        <f>$Q$327*$H$327</f>
        <v>0.00087</v>
      </c>
      <c r="S327" s="133">
        <v>0</v>
      </c>
      <c r="T327" s="134">
        <f>$S$327*$H$327</f>
        <v>0</v>
      </c>
      <c r="AR327" s="84" t="s">
        <v>249</v>
      </c>
      <c r="AT327" s="84" t="s">
        <v>146</v>
      </c>
      <c r="AU327" s="84" t="s">
        <v>85</v>
      </c>
      <c r="AY327" s="6" t="s">
        <v>143</v>
      </c>
      <c r="BE327" s="135">
        <f>IF($N$327="základní",$J$327,0)</f>
        <v>0</v>
      </c>
      <c r="BF327" s="135">
        <f>IF($N$327="snížená",$J$327,0)</f>
        <v>0</v>
      </c>
      <c r="BG327" s="135">
        <f>IF($N$327="zákl. přenesená",$J$327,0)</f>
        <v>0</v>
      </c>
      <c r="BH327" s="135">
        <f>IF($N$327="sníž. přenesená",$J$327,0)</f>
        <v>0</v>
      </c>
      <c r="BI327" s="135">
        <f>IF($N$327="nulová",$J$327,0)</f>
        <v>0</v>
      </c>
      <c r="BJ327" s="84" t="s">
        <v>23</v>
      </c>
      <c r="BK327" s="135">
        <f>ROUND($I$327*$H$327,2)</f>
        <v>0</v>
      </c>
      <c r="BL327" s="84" t="s">
        <v>249</v>
      </c>
      <c r="BM327" s="84" t="s">
        <v>528</v>
      </c>
    </row>
    <row r="328" spans="2:47" s="6" customFormat="1" ht="16.5" customHeight="1">
      <c r="B328" s="22"/>
      <c r="D328" s="136" t="s">
        <v>153</v>
      </c>
      <c r="F328" s="137" t="s">
        <v>529</v>
      </c>
      <c r="L328" s="22"/>
      <c r="M328" s="48"/>
      <c r="T328" s="49"/>
      <c r="AT328" s="6" t="s">
        <v>153</v>
      </c>
      <c r="AU328" s="6" t="s">
        <v>85</v>
      </c>
    </row>
    <row r="329" spans="2:47" s="6" customFormat="1" ht="125.25" customHeight="1">
      <c r="B329" s="22"/>
      <c r="D329" s="138" t="s">
        <v>155</v>
      </c>
      <c r="F329" s="139" t="s">
        <v>516</v>
      </c>
      <c r="L329" s="22"/>
      <c r="M329" s="48"/>
      <c r="T329" s="49"/>
      <c r="AT329" s="6" t="s">
        <v>155</v>
      </c>
      <c r="AU329" s="6" t="s">
        <v>85</v>
      </c>
    </row>
    <row r="330" spans="2:65" s="6" customFormat="1" ht="15.75" customHeight="1">
      <c r="B330" s="22"/>
      <c r="C330" s="157" t="s">
        <v>530</v>
      </c>
      <c r="D330" s="157" t="s">
        <v>228</v>
      </c>
      <c r="E330" s="158" t="s">
        <v>531</v>
      </c>
      <c r="F330" s="159" t="s">
        <v>532</v>
      </c>
      <c r="G330" s="160" t="s">
        <v>217</v>
      </c>
      <c r="H330" s="161">
        <v>1</v>
      </c>
      <c r="I330" s="162"/>
      <c r="J330" s="163">
        <f>ROUND($I$330*$H$330,2)</f>
        <v>0</v>
      </c>
      <c r="K330" s="159"/>
      <c r="L330" s="164"/>
      <c r="M330" s="165"/>
      <c r="N330" s="166" t="s">
        <v>48</v>
      </c>
      <c r="Q330" s="133">
        <v>0.045</v>
      </c>
      <c r="R330" s="133">
        <f>$Q$330*$H$330</f>
        <v>0.045</v>
      </c>
      <c r="S330" s="133">
        <v>0</v>
      </c>
      <c r="T330" s="134">
        <f>$S$330*$H$330</f>
        <v>0</v>
      </c>
      <c r="AR330" s="84" t="s">
        <v>368</v>
      </c>
      <c r="AT330" s="84" t="s">
        <v>228</v>
      </c>
      <c r="AU330" s="84" t="s">
        <v>85</v>
      </c>
      <c r="AY330" s="6" t="s">
        <v>143</v>
      </c>
      <c r="BE330" s="135">
        <f>IF($N$330="základní",$J$330,0)</f>
        <v>0</v>
      </c>
      <c r="BF330" s="135">
        <f>IF($N$330="snížená",$J$330,0)</f>
        <v>0</v>
      </c>
      <c r="BG330" s="135">
        <f>IF($N$330="zákl. přenesená",$J$330,0)</f>
        <v>0</v>
      </c>
      <c r="BH330" s="135">
        <f>IF($N$330="sníž. přenesená",$J$330,0)</f>
        <v>0</v>
      </c>
      <c r="BI330" s="135">
        <f>IF($N$330="nulová",$J$330,0)</f>
        <v>0</v>
      </c>
      <c r="BJ330" s="84" t="s">
        <v>23</v>
      </c>
      <c r="BK330" s="135">
        <f>ROUND($I$330*$H$330,2)</f>
        <v>0</v>
      </c>
      <c r="BL330" s="84" t="s">
        <v>249</v>
      </c>
      <c r="BM330" s="84" t="s">
        <v>533</v>
      </c>
    </row>
    <row r="331" spans="2:65" s="6" customFormat="1" ht="15.75" customHeight="1">
      <c r="B331" s="22"/>
      <c r="C331" s="127" t="s">
        <v>534</v>
      </c>
      <c r="D331" s="127" t="s">
        <v>146</v>
      </c>
      <c r="E331" s="125" t="s">
        <v>535</v>
      </c>
      <c r="F331" s="126" t="s">
        <v>536</v>
      </c>
      <c r="G331" s="127" t="s">
        <v>149</v>
      </c>
      <c r="H331" s="128">
        <v>0.076</v>
      </c>
      <c r="I331" s="129"/>
      <c r="J331" s="130">
        <f>ROUND($I$331*$H$331,2)</f>
        <v>0</v>
      </c>
      <c r="K331" s="126" t="s">
        <v>150</v>
      </c>
      <c r="L331" s="22"/>
      <c r="M331" s="131"/>
      <c r="N331" s="132" t="s">
        <v>48</v>
      </c>
      <c r="Q331" s="133">
        <v>0</v>
      </c>
      <c r="R331" s="133">
        <f>$Q$331*$H$331</f>
        <v>0</v>
      </c>
      <c r="S331" s="133">
        <v>0</v>
      </c>
      <c r="T331" s="134">
        <f>$S$331*$H$331</f>
        <v>0</v>
      </c>
      <c r="AR331" s="84" t="s">
        <v>249</v>
      </c>
      <c r="AT331" s="84" t="s">
        <v>146</v>
      </c>
      <c r="AU331" s="84" t="s">
        <v>85</v>
      </c>
      <c r="AY331" s="84" t="s">
        <v>143</v>
      </c>
      <c r="BE331" s="135">
        <f>IF($N$331="základní",$J$331,0)</f>
        <v>0</v>
      </c>
      <c r="BF331" s="135">
        <f>IF($N$331="snížená",$J$331,0)</f>
        <v>0</v>
      </c>
      <c r="BG331" s="135">
        <f>IF($N$331="zákl. přenesená",$J$331,0)</f>
        <v>0</v>
      </c>
      <c r="BH331" s="135">
        <f>IF($N$331="sníž. přenesená",$J$331,0)</f>
        <v>0</v>
      </c>
      <c r="BI331" s="135">
        <f>IF($N$331="nulová",$J$331,0)</f>
        <v>0</v>
      </c>
      <c r="BJ331" s="84" t="s">
        <v>23</v>
      </c>
      <c r="BK331" s="135">
        <f>ROUND($I$331*$H$331,2)</f>
        <v>0</v>
      </c>
      <c r="BL331" s="84" t="s">
        <v>249</v>
      </c>
      <c r="BM331" s="84" t="s">
        <v>537</v>
      </c>
    </row>
    <row r="332" spans="2:47" s="6" customFormat="1" ht="27" customHeight="1">
      <c r="B332" s="22"/>
      <c r="D332" s="136" t="s">
        <v>153</v>
      </c>
      <c r="F332" s="137" t="s">
        <v>538</v>
      </c>
      <c r="L332" s="22"/>
      <c r="M332" s="48"/>
      <c r="T332" s="49"/>
      <c r="AT332" s="6" t="s">
        <v>153</v>
      </c>
      <c r="AU332" s="6" t="s">
        <v>85</v>
      </c>
    </row>
    <row r="333" spans="2:47" s="6" customFormat="1" ht="98.25" customHeight="1">
      <c r="B333" s="22"/>
      <c r="D333" s="138" t="s">
        <v>155</v>
      </c>
      <c r="F333" s="139" t="s">
        <v>539</v>
      </c>
      <c r="L333" s="22"/>
      <c r="M333" s="48"/>
      <c r="T333" s="49"/>
      <c r="AT333" s="6" t="s">
        <v>155</v>
      </c>
      <c r="AU333" s="6" t="s">
        <v>85</v>
      </c>
    </row>
    <row r="334" spans="2:63" s="113" customFormat="1" ht="30.75" customHeight="1">
      <c r="B334" s="114"/>
      <c r="D334" s="115" t="s">
        <v>76</v>
      </c>
      <c r="E334" s="122" t="s">
        <v>540</v>
      </c>
      <c r="F334" s="122" t="s">
        <v>541</v>
      </c>
      <c r="J334" s="123">
        <f>$BK$334</f>
        <v>0</v>
      </c>
      <c r="L334" s="114"/>
      <c r="M334" s="118"/>
      <c r="P334" s="119">
        <f>SUM($P$335:$P$348)</f>
        <v>0</v>
      </c>
      <c r="R334" s="119">
        <f>SUM($R$335:$R$348)</f>
        <v>0.00066</v>
      </c>
      <c r="T334" s="120">
        <f>SUM($T$335:$T$348)</f>
        <v>3.71502</v>
      </c>
      <c r="AR334" s="115" t="s">
        <v>85</v>
      </c>
      <c r="AT334" s="115" t="s">
        <v>76</v>
      </c>
      <c r="AU334" s="115" t="s">
        <v>23</v>
      </c>
      <c r="AY334" s="115" t="s">
        <v>143</v>
      </c>
      <c r="BK334" s="121">
        <f>SUM($BK$335:$BK$348)</f>
        <v>0</v>
      </c>
    </row>
    <row r="335" spans="2:65" s="6" customFormat="1" ht="15.75" customHeight="1">
      <c r="B335" s="22"/>
      <c r="C335" s="124" t="s">
        <v>542</v>
      </c>
      <c r="D335" s="124" t="s">
        <v>146</v>
      </c>
      <c r="E335" s="125" t="s">
        <v>543</v>
      </c>
      <c r="F335" s="126" t="s">
        <v>544</v>
      </c>
      <c r="G335" s="127" t="s">
        <v>217</v>
      </c>
      <c r="H335" s="128">
        <v>2</v>
      </c>
      <c r="I335" s="129"/>
      <c r="J335" s="130">
        <f>ROUND($I$335*$H$335,2)</f>
        <v>0</v>
      </c>
      <c r="K335" s="126" t="s">
        <v>150</v>
      </c>
      <c r="L335" s="22"/>
      <c r="M335" s="131"/>
      <c r="N335" s="132" t="s">
        <v>48</v>
      </c>
      <c r="Q335" s="133">
        <v>0.00033</v>
      </c>
      <c r="R335" s="133">
        <f>$Q$335*$H$335</f>
        <v>0.00066</v>
      </c>
      <c r="S335" s="133">
        <v>0</v>
      </c>
      <c r="T335" s="134">
        <f>$S$335*$H$335</f>
        <v>0</v>
      </c>
      <c r="AR335" s="84" t="s">
        <v>151</v>
      </c>
      <c r="AT335" s="84" t="s">
        <v>146</v>
      </c>
      <c r="AU335" s="84" t="s">
        <v>85</v>
      </c>
      <c r="AY335" s="6" t="s">
        <v>143</v>
      </c>
      <c r="BE335" s="135">
        <f>IF($N$335="základní",$J$335,0)</f>
        <v>0</v>
      </c>
      <c r="BF335" s="135">
        <f>IF($N$335="snížená",$J$335,0)</f>
        <v>0</v>
      </c>
      <c r="BG335" s="135">
        <f>IF($N$335="zákl. přenesená",$J$335,0)</f>
        <v>0</v>
      </c>
      <c r="BH335" s="135">
        <f>IF($N$335="sníž. přenesená",$J$335,0)</f>
        <v>0</v>
      </c>
      <c r="BI335" s="135">
        <f>IF($N$335="nulová",$J$335,0)</f>
        <v>0</v>
      </c>
      <c r="BJ335" s="84" t="s">
        <v>23</v>
      </c>
      <c r="BK335" s="135">
        <f>ROUND($I$335*$H$335,2)</f>
        <v>0</v>
      </c>
      <c r="BL335" s="84" t="s">
        <v>151</v>
      </c>
      <c r="BM335" s="84" t="s">
        <v>545</v>
      </c>
    </row>
    <row r="336" spans="2:47" s="6" customFormat="1" ht="16.5" customHeight="1">
      <c r="B336" s="22"/>
      <c r="D336" s="136" t="s">
        <v>153</v>
      </c>
      <c r="F336" s="137" t="s">
        <v>546</v>
      </c>
      <c r="L336" s="22"/>
      <c r="M336" s="48"/>
      <c r="T336" s="49"/>
      <c r="AT336" s="6" t="s">
        <v>153</v>
      </c>
      <c r="AU336" s="6" t="s">
        <v>85</v>
      </c>
    </row>
    <row r="337" spans="2:47" s="6" customFormat="1" ht="125.25" customHeight="1">
      <c r="B337" s="22"/>
      <c r="D337" s="138" t="s">
        <v>155</v>
      </c>
      <c r="F337" s="139" t="s">
        <v>547</v>
      </c>
      <c r="L337" s="22"/>
      <c r="M337" s="48"/>
      <c r="T337" s="49"/>
      <c r="AT337" s="6" t="s">
        <v>155</v>
      </c>
      <c r="AU337" s="6" t="s">
        <v>85</v>
      </c>
    </row>
    <row r="338" spans="2:65" s="6" customFormat="1" ht="15.75" customHeight="1">
      <c r="B338" s="22"/>
      <c r="C338" s="157" t="s">
        <v>548</v>
      </c>
      <c r="D338" s="157" t="s">
        <v>228</v>
      </c>
      <c r="E338" s="158" t="s">
        <v>549</v>
      </c>
      <c r="F338" s="159" t="s">
        <v>550</v>
      </c>
      <c r="G338" s="160" t="s">
        <v>217</v>
      </c>
      <c r="H338" s="161">
        <v>1</v>
      </c>
      <c r="I338" s="162"/>
      <c r="J338" s="163">
        <f>ROUND($I$338*$H$338,2)</f>
        <v>0</v>
      </c>
      <c r="K338" s="159"/>
      <c r="L338" s="164"/>
      <c r="M338" s="165"/>
      <c r="N338" s="166" t="s">
        <v>48</v>
      </c>
      <c r="Q338" s="133">
        <v>0</v>
      </c>
      <c r="R338" s="133">
        <f>$Q$338*$H$338</f>
        <v>0</v>
      </c>
      <c r="S338" s="133">
        <v>0</v>
      </c>
      <c r="T338" s="134">
        <f>$S$338*$H$338</f>
        <v>0</v>
      </c>
      <c r="AR338" s="84" t="s">
        <v>202</v>
      </c>
      <c r="AT338" s="84" t="s">
        <v>228</v>
      </c>
      <c r="AU338" s="84" t="s">
        <v>85</v>
      </c>
      <c r="AY338" s="6" t="s">
        <v>143</v>
      </c>
      <c r="BE338" s="135">
        <f>IF($N$338="základní",$J$338,0)</f>
        <v>0</v>
      </c>
      <c r="BF338" s="135">
        <f>IF($N$338="snížená",$J$338,0)</f>
        <v>0</v>
      </c>
      <c r="BG338" s="135">
        <f>IF($N$338="zákl. přenesená",$J$338,0)</f>
        <v>0</v>
      </c>
      <c r="BH338" s="135">
        <f>IF($N$338="sníž. přenesená",$J$338,0)</f>
        <v>0</v>
      </c>
      <c r="BI338" s="135">
        <f>IF($N$338="nulová",$J$338,0)</f>
        <v>0</v>
      </c>
      <c r="BJ338" s="84" t="s">
        <v>23</v>
      </c>
      <c r="BK338" s="135">
        <f>ROUND($I$338*$H$338,2)</f>
        <v>0</v>
      </c>
      <c r="BL338" s="84" t="s">
        <v>151</v>
      </c>
      <c r="BM338" s="84" t="s">
        <v>551</v>
      </c>
    </row>
    <row r="339" spans="2:47" s="6" customFormat="1" ht="16.5" customHeight="1">
      <c r="B339" s="22"/>
      <c r="D339" s="136" t="s">
        <v>153</v>
      </c>
      <c r="F339" s="137" t="s">
        <v>550</v>
      </c>
      <c r="L339" s="22"/>
      <c r="M339" s="48"/>
      <c r="T339" s="49"/>
      <c r="AT339" s="6" t="s">
        <v>153</v>
      </c>
      <c r="AU339" s="6" t="s">
        <v>85</v>
      </c>
    </row>
    <row r="340" spans="2:65" s="6" customFormat="1" ht="15.75" customHeight="1">
      <c r="B340" s="22"/>
      <c r="C340" s="157" t="s">
        <v>552</v>
      </c>
      <c r="D340" s="157" t="s">
        <v>228</v>
      </c>
      <c r="E340" s="158" t="s">
        <v>553</v>
      </c>
      <c r="F340" s="159" t="s">
        <v>554</v>
      </c>
      <c r="G340" s="160" t="s">
        <v>217</v>
      </c>
      <c r="H340" s="161">
        <v>1</v>
      </c>
      <c r="I340" s="162"/>
      <c r="J340" s="163">
        <f>ROUND($I$340*$H$340,2)</f>
        <v>0</v>
      </c>
      <c r="K340" s="159"/>
      <c r="L340" s="164"/>
      <c r="M340" s="165"/>
      <c r="N340" s="166" t="s">
        <v>48</v>
      </c>
      <c r="Q340" s="133">
        <v>0</v>
      </c>
      <c r="R340" s="133">
        <f>$Q$340*$H$340</f>
        <v>0</v>
      </c>
      <c r="S340" s="133">
        <v>0</v>
      </c>
      <c r="T340" s="134">
        <f>$S$340*$H$340</f>
        <v>0</v>
      </c>
      <c r="AR340" s="84" t="s">
        <v>202</v>
      </c>
      <c r="AT340" s="84" t="s">
        <v>228</v>
      </c>
      <c r="AU340" s="84" t="s">
        <v>85</v>
      </c>
      <c r="AY340" s="6" t="s">
        <v>143</v>
      </c>
      <c r="BE340" s="135">
        <f>IF($N$340="základní",$J$340,0)</f>
        <v>0</v>
      </c>
      <c r="BF340" s="135">
        <f>IF($N$340="snížená",$J$340,0)</f>
        <v>0</v>
      </c>
      <c r="BG340" s="135">
        <f>IF($N$340="zákl. přenesená",$J$340,0)</f>
        <v>0</v>
      </c>
      <c r="BH340" s="135">
        <f>IF($N$340="sníž. přenesená",$J$340,0)</f>
        <v>0</v>
      </c>
      <c r="BI340" s="135">
        <f>IF($N$340="nulová",$J$340,0)</f>
        <v>0</v>
      </c>
      <c r="BJ340" s="84" t="s">
        <v>23</v>
      </c>
      <c r="BK340" s="135">
        <f>ROUND($I$340*$H$340,2)</f>
        <v>0</v>
      </c>
      <c r="BL340" s="84" t="s">
        <v>151</v>
      </c>
      <c r="BM340" s="84" t="s">
        <v>555</v>
      </c>
    </row>
    <row r="341" spans="2:47" s="6" customFormat="1" ht="16.5" customHeight="1">
      <c r="B341" s="22"/>
      <c r="D341" s="136" t="s">
        <v>153</v>
      </c>
      <c r="F341" s="137" t="s">
        <v>554</v>
      </c>
      <c r="L341" s="22"/>
      <c r="M341" s="48"/>
      <c r="T341" s="49"/>
      <c r="AT341" s="6" t="s">
        <v>153</v>
      </c>
      <c r="AU341" s="6" t="s">
        <v>85</v>
      </c>
    </row>
    <row r="342" spans="2:65" s="6" customFormat="1" ht="15.75" customHeight="1">
      <c r="B342" s="22"/>
      <c r="C342" s="124" t="s">
        <v>556</v>
      </c>
      <c r="D342" s="124" t="s">
        <v>146</v>
      </c>
      <c r="E342" s="125" t="s">
        <v>557</v>
      </c>
      <c r="F342" s="126" t="s">
        <v>558</v>
      </c>
      <c r="G342" s="127" t="s">
        <v>217</v>
      </c>
      <c r="H342" s="128">
        <v>2</v>
      </c>
      <c r="I342" s="129"/>
      <c r="J342" s="130">
        <f>ROUND($I$342*$H$342,2)</f>
        <v>0</v>
      </c>
      <c r="K342" s="126" t="s">
        <v>150</v>
      </c>
      <c r="L342" s="22"/>
      <c r="M342" s="131"/>
      <c r="N342" s="132" t="s">
        <v>48</v>
      </c>
      <c r="Q342" s="133">
        <v>0</v>
      </c>
      <c r="R342" s="133">
        <f>$Q$342*$H$342</f>
        <v>0</v>
      </c>
      <c r="S342" s="133">
        <v>0</v>
      </c>
      <c r="T342" s="134">
        <f>$S$342*$H$342</f>
        <v>0</v>
      </c>
      <c r="AR342" s="84" t="s">
        <v>249</v>
      </c>
      <c r="AT342" s="84" t="s">
        <v>146</v>
      </c>
      <c r="AU342" s="84" t="s">
        <v>85</v>
      </c>
      <c r="AY342" s="6" t="s">
        <v>143</v>
      </c>
      <c r="BE342" s="135">
        <f>IF($N$342="základní",$J$342,0)</f>
        <v>0</v>
      </c>
      <c r="BF342" s="135">
        <f>IF($N$342="snížená",$J$342,0)</f>
        <v>0</v>
      </c>
      <c r="BG342" s="135">
        <f>IF($N$342="zákl. přenesená",$J$342,0)</f>
        <v>0</v>
      </c>
      <c r="BH342" s="135">
        <f>IF($N$342="sníž. přenesená",$J$342,0)</f>
        <v>0</v>
      </c>
      <c r="BI342" s="135">
        <f>IF($N$342="nulová",$J$342,0)</f>
        <v>0</v>
      </c>
      <c r="BJ342" s="84" t="s">
        <v>23</v>
      </c>
      <c r="BK342" s="135">
        <f>ROUND($I$342*$H$342,2)</f>
        <v>0</v>
      </c>
      <c r="BL342" s="84" t="s">
        <v>249</v>
      </c>
      <c r="BM342" s="84" t="s">
        <v>559</v>
      </c>
    </row>
    <row r="343" spans="2:47" s="6" customFormat="1" ht="27" customHeight="1">
      <c r="B343" s="22"/>
      <c r="D343" s="136" t="s">
        <v>153</v>
      </c>
      <c r="F343" s="137" t="s">
        <v>560</v>
      </c>
      <c r="L343" s="22"/>
      <c r="M343" s="48"/>
      <c r="T343" s="49"/>
      <c r="AT343" s="6" t="s">
        <v>153</v>
      </c>
      <c r="AU343" s="6" t="s">
        <v>85</v>
      </c>
    </row>
    <row r="344" spans="2:65" s="6" customFormat="1" ht="15.75" customHeight="1">
      <c r="B344" s="22"/>
      <c r="C344" s="124" t="s">
        <v>561</v>
      </c>
      <c r="D344" s="124" t="s">
        <v>146</v>
      </c>
      <c r="E344" s="125" t="s">
        <v>562</v>
      </c>
      <c r="F344" s="126" t="s">
        <v>563</v>
      </c>
      <c r="G344" s="127" t="s">
        <v>278</v>
      </c>
      <c r="H344" s="128">
        <v>123.834</v>
      </c>
      <c r="I344" s="129"/>
      <c r="J344" s="130">
        <f>ROUND($I$344*$H$344,2)</f>
        <v>0</v>
      </c>
      <c r="K344" s="126"/>
      <c r="L344" s="22"/>
      <c r="M344" s="131"/>
      <c r="N344" s="132" t="s">
        <v>48</v>
      </c>
      <c r="Q344" s="133">
        <v>0</v>
      </c>
      <c r="R344" s="133">
        <f>$Q$344*$H$344</f>
        <v>0</v>
      </c>
      <c r="S344" s="133">
        <v>0.03</v>
      </c>
      <c r="T344" s="134">
        <f>$S$344*$H$344</f>
        <v>3.71502</v>
      </c>
      <c r="AR344" s="84" t="s">
        <v>249</v>
      </c>
      <c r="AT344" s="84" t="s">
        <v>146</v>
      </c>
      <c r="AU344" s="84" t="s">
        <v>85</v>
      </c>
      <c r="AY344" s="6" t="s">
        <v>143</v>
      </c>
      <c r="BE344" s="135">
        <f>IF($N$344="základní",$J$344,0)</f>
        <v>0</v>
      </c>
      <c r="BF344" s="135">
        <f>IF($N$344="snížená",$J$344,0)</f>
        <v>0</v>
      </c>
      <c r="BG344" s="135">
        <f>IF($N$344="zákl. přenesená",$J$344,0)</f>
        <v>0</v>
      </c>
      <c r="BH344" s="135">
        <f>IF($N$344="sníž. přenesená",$J$344,0)</f>
        <v>0</v>
      </c>
      <c r="BI344" s="135">
        <f>IF($N$344="nulová",$J$344,0)</f>
        <v>0</v>
      </c>
      <c r="BJ344" s="84" t="s">
        <v>23</v>
      </c>
      <c r="BK344" s="135">
        <f>ROUND($I$344*$H$344,2)</f>
        <v>0</v>
      </c>
      <c r="BL344" s="84" t="s">
        <v>249</v>
      </c>
      <c r="BM344" s="84" t="s">
        <v>564</v>
      </c>
    </row>
    <row r="345" spans="2:51" s="6" customFormat="1" ht="15.75" customHeight="1">
      <c r="B345" s="145"/>
      <c r="D345" s="136" t="s">
        <v>157</v>
      </c>
      <c r="E345" s="147"/>
      <c r="F345" s="147" t="s">
        <v>565</v>
      </c>
      <c r="H345" s="148">
        <v>123.834</v>
      </c>
      <c r="L345" s="145"/>
      <c r="M345" s="149"/>
      <c r="T345" s="150"/>
      <c r="AT345" s="146" t="s">
        <v>157</v>
      </c>
      <c r="AU345" s="146" t="s">
        <v>85</v>
      </c>
      <c r="AV345" s="146" t="s">
        <v>85</v>
      </c>
      <c r="AW345" s="146" t="s">
        <v>109</v>
      </c>
      <c r="AX345" s="146" t="s">
        <v>23</v>
      </c>
      <c r="AY345" s="146" t="s">
        <v>143</v>
      </c>
    </row>
    <row r="346" spans="2:65" s="6" customFormat="1" ht="15.75" customHeight="1">
      <c r="B346" s="22"/>
      <c r="C346" s="124" t="s">
        <v>566</v>
      </c>
      <c r="D346" s="124" t="s">
        <v>146</v>
      </c>
      <c r="E346" s="125" t="s">
        <v>567</v>
      </c>
      <c r="F346" s="126" t="s">
        <v>568</v>
      </c>
      <c r="G346" s="127" t="s">
        <v>569</v>
      </c>
      <c r="H346" s="167"/>
      <c r="I346" s="129"/>
      <c r="J346" s="130">
        <f>ROUND($I$346*$H$346,2)</f>
        <v>0</v>
      </c>
      <c r="K346" s="126" t="s">
        <v>150</v>
      </c>
      <c r="L346" s="22"/>
      <c r="M346" s="131"/>
      <c r="N346" s="132" t="s">
        <v>48</v>
      </c>
      <c r="Q346" s="133">
        <v>0</v>
      </c>
      <c r="R346" s="133">
        <f>$Q$346*$H$346</f>
        <v>0</v>
      </c>
      <c r="S346" s="133">
        <v>0</v>
      </c>
      <c r="T346" s="134">
        <f>$S$346*$H$346</f>
        <v>0</v>
      </c>
      <c r="AR346" s="84" t="s">
        <v>249</v>
      </c>
      <c r="AT346" s="84" t="s">
        <v>146</v>
      </c>
      <c r="AU346" s="84" t="s">
        <v>85</v>
      </c>
      <c r="AY346" s="6" t="s">
        <v>143</v>
      </c>
      <c r="BE346" s="135">
        <f>IF($N$346="základní",$J$346,0)</f>
        <v>0</v>
      </c>
      <c r="BF346" s="135">
        <f>IF($N$346="snížená",$J$346,0)</f>
        <v>0</v>
      </c>
      <c r="BG346" s="135">
        <f>IF($N$346="zákl. přenesená",$J$346,0)</f>
        <v>0</v>
      </c>
      <c r="BH346" s="135">
        <f>IF($N$346="sníž. přenesená",$J$346,0)</f>
        <v>0</v>
      </c>
      <c r="BI346" s="135">
        <f>IF($N$346="nulová",$J$346,0)</f>
        <v>0</v>
      </c>
      <c r="BJ346" s="84" t="s">
        <v>23</v>
      </c>
      <c r="BK346" s="135">
        <f>ROUND($I$346*$H$346,2)</f>
        <v>0</v>
      </c>
      <c r="BL346" s="84" t="s">
        <v>249</v>
      </c>
      <c r="BM346" s="84" t="s">
        <v>570</v>
      </c>
    </row>
    <row r="347" spans="2:47" s="6" customFormat="1" ht="27" customHeight="1">
      <c r="B347" s="22"/>
      <c r="D347" s="136" t="s">
        <v>153</v>
      </c>
      <c r="F347" s="137" t="s">
        <v>571</v>
      </c>
      <c r="L347" s="22"/>
      <c r="M347" s="48"/>
      <c r="T347" s="49"/>
      <c r="AT347" s="6" t="s">
        <v>153</v>
      </c>
      <c r="AU347" s="6" t="s">
        <v>85</v>
      </c>
    </row>
    <row r="348" spans="2:47" s="6" customFormat="1" ht="98.25" customHeight="1">
      <c r="B348" s="22"/>
      <c r="D348" s="138" t="s">
        <v>155</v>
      </c>
      <c r="F348" s="139" t="s">
        <v>572</v>
      </c>
      <c r="L348" s="22"/>
      <c r="M348" s="48"/>
      <c r="T348" s="49"/>
      <c r="AT348" s="6" t="s">
        <v>155</v>
      </c>
      <c r="AU348" s="6" t="s">
        <v>85</v>
      </c>
    </row>
    <row r="349" spans="2:63" s="113" customFormat="1" ht="30.75" customHeight="1">
      <c r="B349" s="114"/>
      <c r="D349" s="115" t="s">
        <v>76</v>
      </c>
      <c r="E349" s="122" t="s">
        <v>573</v>
      </c>
      <c r="F349" s="122" t="s">
        <v>574</v>
      </c>
      <c r="J349" s="123">
        <f>$BK$349</f>
        <v>0</v>
      </c>
      <c r="L349" s="114"/>
      <c r="M349" s="118"/>
      <c r="P349" s="119">
        <f>SUM($P$350:$P$364)</f>
        <v>0</v>
      </c>
      <c r="R349" s="119">
        <f>SUM($R$350:$R$364)</f>
        <v>1.2209206</v>
      </c>
      <c r="T349" s="120">
        <f>SUM($T$350:$T$364)</f>
        <v>0</v>
      </c>
      <c r="AR349" s="115" t="s">
        <v>85</v>
      </c>
      <c r="AT349" s="115" t="s">
        <v>76</v>
      </c>
      <c r="AU349" s="115" t="s">
        <v>23</v>
      </c>
      <c r="AY349" s="115" t="s">
        <v>143</v>
      </c>
      <c r="BK349" s="121">
        <f>SUM($BK$350:$BK$364)</f>
        <v>0</v>
      </c>
    </row>
    <row r="350" spans="2:65" s="6" customFormat="1" ht="15.75" customHeight="1">
      <c r="B350" s="22"/>
      <c r="C350" s="124" t="s">
        <v>575</v>
      </c>
      <c r="D350" s="124" t="s">
        <v>146</v>
      </c>
      <c r="E350" s="125" t="s">
        <v>576</v>
      </c>
      <c r="F350" s="126" t="s">
        <v>577</v>
      </c>
      <c r="G350" s="127" t="s">
        <v>165</v>
      </c>
      <c r="H350" s="128">
        <v>51.25</v>
      </c>
      <c r="I350" s="129"/>
      <c r="J350" s="130">
        <f>ROUND($I$350*$H$350,2)</f>
        <v>0</v>
      </c>
      <c r="K350" s="126" t="s">
        <v>150</v>
      </c>
      <c r="L350" s="22"/>
      <c r="M350" s="131"/>
      <c r="N350" s="132" t="s">
        <v>48</v>
      </c>
      <c r="Q350" s="133">
        <v>0.0075</v>
      </c>
      <c r="R350" s="133">
        <f>$Q$350*$H$350</f>
        <v>0.38437499999999997</v>
      </c>
      <c r="S350" s="133">
        <v>0</v>
      </c>
      <c r="T350" s="134">
        <f>$S$350*$H$350</f>
        <v>0</v>
      </c>
      <c r="AR350" s="84" t="s">
        <v>249</v>
      </c>
      <c r="AT350" s="84" t="s">
        <v>146</v>
      </c>
      <c r="AU350" s="84" t="s">
        <v>85</v>
      </c>
      <c r="AY350" s="6" t="s">
        <v>143</v>
      </c>
      <c r="BE350" s="135">
        <f>IF($N$350="základní",$J$350,0)</f>
        <v>0</v>
      </c>
      <c r="BF350" s="135">
        <f>IF($N$350="snížená",$J$350,0)</f>
        <v>0</v>
      </c>
      <c r="BG350" s="135">
        <f>IF($N$350="zákl. přenesená",$J$350,0)</f>
        <v>0</v>
      </c>
      <c r="BH350" s="135">
        <f>IF($N$350="sníž. přenesená",$J$350,0)</f>
        <v>0</v>
      </c>
      <c r="BI350" s="135">
        <f>IF($N$350="nulová",$J$350,0)</f>
        <v>0</v>
      </c>
      <c r="BJ350" s="84" t="s">
        <v>23</v>
      </c>
      <c r="BK350" s="135">
        <f>ROUND($I$350*$H$350,2)</f>
        <v>0</v>
      </c>
      <c r="BL350" s="84" t="s">
        <v>249</v>
      </c>
      <c r="BM350" s="84" t="s">
        <v>578</v>
      </c>
    </row>
    <row r="351" spans="2:47" s="6" customFormat="1" ht="16.5" customHeight="1">
      <c r="B351" s="22"/>
      <c r="D351" s="136" t="s">
        <v>153</v>
      </c>
      <c r="F351" s="137" t="s">
        <v>579</v>
      </c>
      <c r="L351" s="22"/>
      <c r="M351" s="48"/>
      <c r="T351" s="49"/>
      <c r="AT351" s="6" t="s">
        <v>153</v>
      </c>
      <c r="AU351" s="6" t="s">
        <v>85</v>
      </c>
    </row>
    <row r="352" spans="2:47" s="6" customFormat="1" ht="44.25" customHeight="1">
      <c r="B352" s="22"/>
      <c r="D352" s="138" t="s">
        <v>155</v>
      </c>
      <c r="F352" s="139" t="s">
        <v>580</v>
      </c>
      <c r="L352" s="22"/>
      <c r="M352" s="48"/>
      <c r="T352" s="49"/>
      <c r="AT352" s="6" t="s">
        <v>155</v>
      </c>
      <c r="AU352" s="6" t="s">
        <v>85</v>
      </c>
    </row>
    <row r="353" spans="2:51" s="6" customFormat="1" ht="15.75" customHeight="1">
      <c r="B353" s="140"/>
      <c r="D353" s="138" t="s">
        <v>157</v>
      </c>
      <c r="E353" s="141"/>
      <c r="F353" s="142" t="s">
        <v>200</v>
      </c>
      <c r="H353" s="141"/>
      <c r="L353" s="140"/>
      <c r="M353" s="143"/>
      <c r="T353" s="144"/>
      <c r="AT353" s="141" t="s">
        <v>157</v>
      </c>
      <c r="AU353" s="141" t="s">
        <v>85</v>
      </c>
      <c r="AV353" s="141" t="s">
        <v>23</v>
      </c>
      <c r="AW353" s="141" t="s">
        <v>109</v>
      </c>
      <c r="AX353" s="141" t="s">
        <v>77</v>
      </c>
      <c r="AY353" s="141" t="s">
        <v>143</v>
      </c>
    </row>
    <row r="354" spans="2:51" s="6" customFormat="1" ht="15.75" customHeight="1">
      <c r="B354" s="145"/>
      <c r="D354" s="138" t="s">
        <v>157</v>
      </c>
      <c r="E354" s="146"/>
      <c r="F354" s="147" t="s">
        <v>248</v>
      </c>
      <c r="H354" s="148">
        <v>51.25</v>
      </c>
      <c r="L354" s="145"/>
      <c r="M354" s="149"/>
      <c r="T354" s="150"/>
      <c r="AT354" s="146" t="s">
        <v>157</v>
      </c>
      <c r="AU354" s="146" t="s">
        <v>85</v>
      </c>
      <c r="AV354" s="146" t="s">
        <v>85</v>
      </c>
      <c r="AW354" s="146" t="s">
        <v>109</v>
      </c>
      <c r="AX354" s="146" t="s">
        <v>23</v>
      </c>
      <c r="AY354" s="146" t="s">
        <v>143</v>
      </c>
    </row>
    <row r="355" spans="2:65" s="6" customFormat="1" ht="15.75" customHeight="1">
      <c r="B355" s="22"/>
      <c r="C355" s="124" t="s">
        <v>581</v>
      </c>
      <c r="D355" s="124" t="s">
        <v>146</v>
      </c>
      <c r="E355" s="125" t="s">
        <v>582</v>
      </c>
      <c r="F355" s="126" t="s">
        <v>583</v>
      </c>
      <c r="G355" s="127" t="s">
        <v>165</v>
      </c>
      <c r="H355" s="128">
        <v>280.72</v>
      </c>
      <c r="I355" s="129"/>
      <c r="J355" s="130">
        <f>ROUND($I$355*$H$355,2)</f>
        <v>0</v>
      </c>
      <c r="K355" s="126" t="s">
        <v>150</v>
      </c>
      <c r="L355" s="22"/>
      <c r="M355" s="131"/>
      <c r="N355" s="132" t="s">
        <v>48</v>
      </c>
      <c r="Q355" s="133">
        <v>0.00225</v>
      </c>
      <c r="R355" s="133">
        <f>$Q$355*$H$355</f>
        <v>0.63162</v>
      </c>
      <c r="S355" s="133">
        <v>0</v>
      </c>
      <c r="T355" s="134">
        <f>$S$355*$H$355</f>
        <v>0</v>
      </c>
      <c r="AR355" s="84" t="s">
        <v>249</v>
      </c>
      <c r="AT355" s="84" t="s">
        <v>146</v>
      </c>
      <c r="AU355" s="84" t="s">
        <v>85</v>
      </c>
      <c r="AY355" s="6" t="s">
        <v>143</v>
      </c>
      <c r="BE355" s="135">
        <f>IF($N$355="základní",$J$355,0)</f>
        <v>0</v>
      </c>
      <c r="BF355" s="135">
        <f>IF($N$355="snížená",$J$355,0)</f>
        <v>0</v>
      </c>
      <c r="BG355" s="135">
        <f>IF($N$355="zákl. přenesená",$J$355,0)</f>
        <v>0</v>
      </c>
      <c r="BH355" s="135">
        <f>IF($N$355="sníž. přenesená",$J$355,0)</f>
        <v>0</v>
      </c>
      <c r="BI355" s="135">
        <f>IF($N$355="nulová",$J$355,0)</f>
        <v>0</v>
      </c>
      <c r="BJ355" s="84" t="s">
        <v>23</v>
      </c>
      <c r="BK355" s="135">
        <f>ROUND($I$355*$H$355,2)</f>
        <v>0</v>
      </c>
      <c r="BL355" s="84" t="s">
        <v>249</v>
      </c>
      <c r="BM355" s="84" t="s">
        <v>584</v>
      </c>
    </row>
    <row r="356" spans="2:47" s="6" customFormat="1" ht="16.5" customHeight="1">
      <c r="B356" s="22"/>
      <c r="D356" s="136" t="s">
        <v>153</v>
      </c>
      <c r="F356" s="137" t="s">
        <v>585</v>
      </c>
      <c r="L356" s="22"/>
      <c r="M356" s="48"/>
      <c r="T356" s="49"/>
      <c r="AT356" s="6" t="s">
        <v>153</v>
      </c>
      <c r="AU356" s="6" t="s">
        <v>85</v>
      </c>
    </row>
    <row r="357" spans="2:51" s="6" customFormat="1" ht="15.75" customHeight="1">
      <c r="B357" s="140"/>
      <c r="D357" s="138" t="s">
        <v>157</v>
      </c>
      <c r="E357" s="141"/>
      <c r="F357" s="142" t="s">
        <v>586</v>
      </c>
      <c r="H357" s="141"/>
      <c r="L357" s="140"/>
      <c r="M357" s="143"/>
      <c r="T357" s="144"/>
      <c r="AT357" s="141" t="s">
        <v>157</v>
      </c>
      <c r="AU357" s="141" t="s">
        <v>85</v>
      </c>
      <c r="AV357" s="141" t="s">
        <v>23</v>
      </c>
      <c r="AW357" s="141" t="s">
        <v>109</v>
      </c>
      <c r="AX357" s="141" t="s">
        <v>77</v>
      </c>
      <c r="AY357" s="141" t="s">
        <v>143</v>
      </c>
    </row>
    <row r="358" spans="2:51" s="6" customFormat="1" ht="15.75" customHeight="1">
      <c r="B358" s="145"/>
      <c r="D358" s="138" t="s">
        <v>157</v>
      </c>
      <c r="E358" s="146"/>
      <c r="F358" s="147" t="s">
        <v>587</v>
      </c>
      <c r="H358" s="148">
        <v>280.72</v>
      </c>
      <c r="L358" s="145"/>
      <c r="M358" s="149"/>
      <c r="T358" s="150"/>
      <c r="AT358" s="146" t="s">
        <v>157</v>
      </c>
      <c r="AU358" s="146" t="s">
        <v>85</v>
      </c>
      <c r="AV358" s="146" t="s">
        <v>85</v>
      </c>
      <c r="AW358" s="146" t="s">
        <v>109</v>
      </c>
      <c r="AX358" s="146" t="s">
        <v>23</v>
      </c>
      <c r="AY358" s="146" t="s">
        <v>143</v>
      </c>
    </row>
    <row r="359" spans="2:65" s="6" customFormat="1" ht="15.75" customHeight="1">
      <c r="B359" s="22"/>
      <c r="C359" s="124" t="s">
        <v>588</v>
      </c>
      <c r="D359" s="124" t="s">
        <v>146</v>
      </c>
      <c r="E359" s="125" t="s">
        <v>589</v>
      </c>
      <c r="F359" s="126" t="s">
        <v>590</v>
      </c>
      <c r="G359" s="127" t="s">
        <v>165</v>
      </c>
      <c r="H359" s="128">
        <v>280.72</v>
      </c>
      <c r="I359" s="129"/>
      <c r="J359" s="130">
        <f>ROUND($I$359*$H$359,2)</f>
        <v>0</v>
      </c>
      <c r="K359" s="126"/>
      <c r="L359" s="22"/>
      <c r="M359" s="131"/>
      <c r="N359" s="132" t="s">
        <v>48</v>
      </c>
      <c r="Q359" s="133">
        <v>0.00073</v>
      </c>
      <c r="R359" s="133">
        <f>$Q$359*$H$359</f>
        <v>0.2049256</v>
      </c>
      <c r="S359" s="133">
        <v>0</v>
      </c>
      <c r="T359" s="134">
        <f>$S$359*$H$359</f>
        <v>0</v>
      </c>
      <c r="AR359" s="84" t="s">
        <v>249</v>
      </c>
      <c r="AT359" s="84" t="s">
        <v>146</v>
      </c>
      <c r="AU359" s="84" t="s">
        <v>85</v>
      </c>
      <c r="AY359" s="6" t="s">
        <v>143</v>
      </c>
      <c r="BE359" s="135">
        <f>IF($N$359="základní",$J$359,0)</f>
        <v>0</v>
      </c>
      <c r="BF359" s="135">
        <f>IF($N$359="snížená",$J$359,0)</f>
        <v>0</v>
      </c>
      <c r="BG359" s="135">
        <f>IF($N$359="zákl. přenesená",$J$359,0)</f>
        <v>0</v>
      </c>
      <c r="BH359" s="135">
        <f>IF($N$359="sníž. přenesená",$J$359,0)</f>
        <v>0</v>
      </c>
      <c r="BI359" s="135">
        <f>IF($N$359="nulová",$J$359,0)</f>
        <v>0</v>
      </c>
      <c r="BJ359" s="84" t="s">
        <v>23</v>
      </c>
      <c r="BK359" s="135">
        <f>ROUND($I$359*$H$359,2)</f>
        <v>0</v>
      </c>
      <c r="BL359" s="84" t="s">
        <v>249</v>
      </c>
      <c r="BM359" s="84" t="s">
        <v>591</v>
      </c>
    </row>
    <row r="360" spans="2:51" s="6" customFormat="1" ht="15.75" customHeight="1">
      <c r="B360" s="140"/>
      <c r="D360" s="136" t="s">
        <v>157</v>
      </c>
      <c r="E360" s="142"/>
      <c r="F360" s="142" t="s">
        <v>586</v>
      </c>
      <c r="H360" s="141"/>
      <c r="L360" s="140"/>
      <c r="M360" s="143"/>
      <c r="T360" s="144"/>
      <c r="AT360" s="141" t="s">
        <v>157</v>
      </c>
      <c r="AU360" s="141" t="s">
        <v>85</v>
      </c>
      <c r="AV360" s="141" t="s">
        <v>23</v>
      </c>
      <c r="AW360" s="141" t="s">
        <v>109</v>
      </c>
      <c r="AX360" s="141" t="s">
        <v>77</v>
      </c>
      <c r="AY360" s="141" t="s">
        <v>143</v>
      </c>
    </row>
    <row r="361" spans="2:51" s="6" customFormat="1" ht="15.75" customHeight="1">
      <c r="B361" s="145"/>
      <c r="D361" s="138" t="s">
        <v>157</v>
      </c>
      <c r="E361" s="146"/>
      <c r="F361" s="147" t="s">
        <v>587</v>
      </c>
      <c r="H361" s="148">
        <v>280.72</v>
      </c>
      <c r="L361" s="145"/>
      <c r="M361" s="149"/>
      <c r="T361" s="150"/>
      <c r="AT361" s="146" t="s">
        <v>157</v>
      </c>
      <c r="AU361" s="146" t="s">
        <v>85</v>
      </c>
      <c r="AV361" s="146" t="s">
        <v>85</v>
      </c>
      <c r="AW361" s="146" t="s">
        <v>109</v>
      </c>
      <c r="AX361" s="146" t="s">
        <v>23</v>
      </c>
      <c r="AY361" s="146" t="s">
        <v>143</v>
      </c>
    </row>
    <row r="362" spans="2:65" s="6" customFormat="1" ht="15.75" customHeight="1">
      <c r="B362" s="22"/>
      <c r="C362" s="124" t="s">
        <v>592</v>
      </c>
      <c r="D362" s="124" t="s">
        <v>146</v>
      </c>
      <c r="E362" s="125" t="s">
        <v>593</v>
      </c>
      <c r="F362" s="126" t="s">
        <v>594</v>
      </c>
      <c r="G362" s="127" t="s">
        <v>149</v>
      </c>
      <c r="H362" s="128">
        <v>1.221</v>
      </c>
      <c r="I362" s="129"/>
      <c r="J362" s="130">
        <f>ROUND($I$362*$H$362,2)</f>
        <v>0</v>
      </c>
      <c r="K362" s="126" t="s">
        <v>150</v>
      </c>
      <c r="L362" s="22"/>
      <c r="M362" s="131"/>
      <c r="N362" s="132" t="s">
        <v>48</v>
      </c>
      <c r="Q362" s="133">
        <v>0</v>
      </c>
      <c r="R362" s="133">
        <f>$Q$362*$H$362</f>
        <v>0</v>
      </c>
      <c r="S362" s="133">
        <v>0</v>
      </c>
      <c r="T362" s="134">
        <f>$S$362*$H$362</f>
        <v>0</v>
      </c>
      <c r="AR362" s="84" t="s">
        <v>249</v>
      </c>
      <c r="AT362" s="84" t="s">
        <v>146</v>
      </c>
      <c r="AU362" s="84" t="s">
        <v>85</v>
      </c>
      <c r="AY362" s="6" t="s">
        <v>143</v>
      </c>
      <c r="BE362" s="135">
        <f>IF($N$362="základní",$J$362,0)</f>
        <v>0</v>
      </c>
      <c r="BF362" s="135">
        <f>IF($N$362="snížená",$J$362,0)</f>
        <v>0</v>
      </c>
      <c r="BG362" s="135">
        <f>IF($N$362="zákl. přenesená",$J$362,0)</f>
        <v>0</v>
      </c>
      <c r="BH362" s="135">
        <f>IF($N$362="sníž. přenesená",$J$362,0)</f>
        <v>0</v>
      </c>
      <c r="BI362" s="135">
        <f>IF($N$362="nulová",$J$362,0)</f>
        <v>0</v>
      </c>
      <c r="BJ362" s="84" t="s">
        <v>23</v>
      </c>
      <c r="BK362" s="135">
        <f>ROUND($I$362*$H$362,2)</f>
        <v>0</v>
      </c>
      <c r="BL362" s="84" t="s">
        <v>249</v>
      </c>
      <c r="BM362" s="84" t="s">
        <v>595</v>
      </c>
    </row>
    <row r="363" spans="2:47" s="6" customFormat="1" ht="27" customHeight="1">
      <c r="B363" s="22"/>
      <c r="D363" s="136" t="s">
        <v>153</v>
      </c>
      <c r="F363" s="137" t="s">
        <v>596</v>
      </c>
      <c r="L363" s="22"/>
      <c r="M363" s="48"/>
      <c r="T363" s="49"/>
      <c r="AT363" s="6" t="s">
        <v>153</v>
      </c>
      <c r="AU363" s="6" t="s">
        <v>85</v>
      </c>
    </row>
    <row r="364" spans="2:47" s="6" customFormat="1" ht="98.25" customHeight="1">
      <c r="B364" s="22"/>
      <c r="D364" s="138" t="s">
        <v>155</v>
      </c>
      <c r="F364" s="139" t="s">
        <v>572</v>
      </c>
      <c r="L364" s="22"/>
      <c r="M364" s="48"/>
      <c r="T364" s="49"/>
      <c r="AT364" s="6" t="s">
        <v>155</v>
      </c>
      <c r="AU364" s="6" t="s">
        <v>85</v>
      </c>
    </row>
    <row r="365" spans="2:63" s="113" customFormat="1" ht="30.75" customHeight="1">
      <c r="B365" s="114"/>
      <c r="D365" s="115" t="s">
        <v>76</v>
      </c>
      <c r="E365" s="122" t="s">
        <v>597</v>
      </c>
      <c r="F365" s="122" t="s">
        <v>598</v>
      </c>
      <c r="J365" s="123">
        <f>$BK$365</f>
        <v>0</v>
      </c>
      <c r="L365" s="114"/>
      <c r="M365" s="118"/>
      <c r="P365" s="119">
        <f>SUM($P$366:$P$384)</f>
        <v>0</v>
      </c>
      <c r="R365" s="119">
        <f>SUM($R$366:$R$384)</f>
        <v>0.09569968000000001</v>
      </c>
      <c r="T365" s="120">
        <f>SUM($T$366:$T$384)</f>
        <v>0</v>
      </c>
      <c r="AR365" s="115" t="s">
        <v>85</v>
      </c>
      <c r="AT365" s="115" t="s">
        <v>76</v>
      </c>
      <c r="AU365" s="115" t="s">
        <v>23</v>
      </c>
      <c r="AY365" s="115" t="s">
        <v>143</v>
      </c>
      <c r="BK365" s="121">
        <f>SUM($BK$366:$BK$384)</f>
        <v>0</v>
      </c>
    </row>
    <row r="366" spans="2:65" s="6" customFormat="1" ht="15.75" customHeight="1">
      <c r="B366" s="22"/>
      <c r="C366" s="124" t="s">
        <v>599</v>
      </c>
      <c r="D366" s="124" t="s">
        <v>146</v>
      </c>
      <c r="E366" s="125" t="s">
        <v>600</v>
      </c>
      <c r="F366" s="126" t="s">
        <v>601</v>
      </c>
      <c r="G366" s="127" t="s">
        <v>165</v>
      </c>
      <c r="H366" s="128">
        <v>130</v>
      </c>
      <c r="I366" s="129"/>
      <c r="J366" s="130">
        <f>ROUND($I$366*$H$366,2)</f>
        <v>0</v>
      </c>
      <c r="K366" s="126" t="s">
        <v>150</v>
      </c>
      <c r="L366" s="22"/>
      <c r="M366" s="131"/>
      <c r="N366" s="132" t="s">
        <v>48</v>
      </c>
      <c r="Q366" s="133">
        <v>0</v>
      </c>
      <c r="R366" s="133">
        <f>$Q$366*$H$366</f>
        <v>0</v>
      </c>
      <c r="S366" s="133">
        <v>0</v>
      </c>
      <c r="T366" s="134">
        <f>$S$366*$H$366</f>
        <v>0</v>
      </c>
      <c r="AR366" s="84" t="s">
        <v>249</v>
      </c>
      <c r="AT366" s="84" t="s">
        <v>146</v>
      </c>
      <c r="AU366" s="84" t="s">
        <v>85</v>
      </c>
      <c r="AY366" s="6" t="s">
        <v>143</v>
      </c>
      <c r="BE366" s="135">
        <f>IF($N$366="základní",$J$366,0)</f>
        <v>0</v>
      </c>
      <c r="BF366" s="135">
        <f>IF($N$366="snížená",$J$366,0)</f>
        <v>0</v>
      </c>
      <c r="BG366" s="135">
        <f>IF($N$366="zákl. přenesená",$J$366,0)</f>
        <v>0</v>
      </c>
      <c r="BH366" s="135">
        <f>IF($N$366="sníž. přenesená",$J$366,0)</f>
        <v>0</v>
      </c>
      <c r="BI366" s="135">
        <f>IF($N$366="nulová",$J$366,0)</f>
        <v>0</v>
      </c>
      <c r="BJ366" s="84" t="s">
        <v>23</v>
      </c>
      <c r="BK366" s="135">
        <f>ROUND($I$366*$H$366,2)</f>
        <v>0</v>
      </c>
      <c r="BL366" s="84" t="s">
        <v>249</v>
      </c>
      <c r="BM366" s="84" t="s">
        <v>602</v>
      </c>
    </row>
    <row r="367" spans="2:47" s="6" customFormat="1" ht="16.5" customHeight="1">
      <c r="B367" s="22"/>
      <c r="D367" s="136" t="s">
        <v>153</v>
      </c>
      <c r="F367" s="137" t="s">
        <v>603</v>
      </c>
      <c r="L367" s="22"/>
      <c r="M367" s="48"/>
      <c r="T367" s="49"/>
      <c r="AT367" s="6" t="s">
        <v>153</v>
      </c>
      <c r="AU367" s="6" t="s">
        <v>85</v>
      </c>
    </row>
    <row r="368" spans="2:51" s="6" customFormat="1" ht="15.75" customHeight="1">
      <c r="B368" s="140"/>
      <c r="D368" s="138" t="s">
        <v>157</v>
      </c>
      <c r="E368" s="141"/>
      <c r="F368" s="142" t="s">
        <v>604</v>
      </c>
      <c r="H368" s="141"/>
      <c r="L368" s="140"/>
      <c r="M368" s="143"/>
      <c r="T368" s="144"/>
      <c r="AT368" s="141" t="s">
        <v>157</v>
      </c>
      <c r="AU368" s="141" t="s">
        <v>85</v>
      </c>
      <c r="AV368" s="141" t="s">
        <v>23</v>
      </c>
      <c r="AW368" s="141" t="s">
        <v>109</v>
      </c>
      <c r="AX368" s="141" t="s">
        <v>77</v>
      </c>
      <c r="AY368" s="141" t="s">
        <v>143</v>
      </c>
    </row>
    <row r="369" spans="2:51" s="6" customFormat="1" ht="15.75" customHeight="1">
      <c r="B369" s="140"/>
      <c r="D369" s="138" t="s">
        <v>157</v>
      </c>
      <c r="E369" s="141"/>
      <c r="F369" s="142" t="s">
        <v>605</v>
      </c>
      <c r="H369" s="141"/>
      <c r="L369" s="140"/>
      <c r="M369" s="143"/>
      <c r="T369" s="144"/>
      <c r="AT369" s="141" t="s">
        <v>157</v>
      </c>
      <c r="AU369" s="141" t="s">
        <v>85</v>
      </c>
      <c r="AV369" s="141" t="s">
        <v>23</v>
      </c>
      <c r="AW369" s="141" t="s">
        <v>109</v>
      </c>
      <c r="AX369" s="141" t="s">
        <v>77</v>
      </c>
      <c r="AY369" s="141" t="s">
        <v>143</v>
      </c>
    </row>
    <row r="370" spans="2:51" s="6" customFormat="1" ht="15.75" customHeight="1">
      <c r="B370" s="145"/>
      <c r="D370" s="138" t="s">
        <v>157</v>
      </c>
      <c r="E370" s="146"/>
      <c r="F370" s="147" t="s">
        <v>606</v>
      </c>
      <c r="H370" s="148">
        <v>130</v>
      </c>
      <c r="L370" s="145"/>
      <c r="M370" s="149"/>
      <c r="T370" s="150"/>
      <c r="AT370" s="146" t="s">
        <v>157</v>
      </c>
      <c r="AU370" s="146" t="s">
        <v>85</v>
      </c>
      <c r="AV370" s="146" t="s">
        <v>85</v>
      </c>
      <c r="AW370" s="146" t="s">
        <v>109</v>
      </c>
      <c r="AX370" s="146" t="s">
        <v>77</v>
      </c>
      <c r="AY370" s="146" t="s">
        <v>143</v>
      </c>
    </row>
    <row r="371" spans="2:51" s="6" customFormat="1" ht="15.75" customHeight="1">
      <c r="B371" s="151"/>
      <c r="D371" s="138" t="s">
        <v>157</v>
      </c>
      <c r="E371" s="152"/>
      <c r="F371" s="153" t="s">
        <v>162</v>
      </c>
      <c r="H371" s="154">
        <v>130</v>
      </c>
      <c r="L371" s="151"/>
      <c r="M371" s="155"/>
      <c r="T371" s="156"/>
      <c r="AT371" s="152" t="s">
        <v>157</v>
      </c>
      <c r="AU371" s="152" t="s">
        <v>85</v>
      </c>
      <c r="AV371" s="152" t="s">
        <v>151</v>
      </c>
      <c r="AW371" s="152" t="s">
        <v>109</v>
      </c>
      <c r="AX371" s="152" t="s">
        <v>23</v>
      </c>
      <c r="AY371" s="152" t="s">
        <v>143</v>
      </c>
    </row>
    <row r="372" spans="2:65" s="6" customFormat="1" ht="15.75" customHeight="1">
      <c r="B372" s="22"/>
      <c r="C372" s="124" t="s">
        <v>607</v>
      </c>
      <c r="D372" s="124" t="s">
        <v>146</v>
      </c>
      <c r="E372" s="125" t="s">
        <v>608</v>
      </c>
      <c r="F372" s="126" t="s">
        <v>609</v>
      </c>
      <c r="G372" s="127" t="s">
        <v>165</v>
      </c>
      <c r="H372" s="128">
        <v>136.698</v>
      </c>
      <c r="I372" s="129"/>
      <c r="J372" s="130">
        <f>ROUND($I$372*$H$372,2)</f>
        <v>0</v>
      </c>
      <c r="K372" s="126" t="s">
        <v>150</v>
      </c>
      <c r="L372" s="22"/>
      <c r="M372" s="131"/>
      <c r="N372" s="132" t="s">
        <v>48</v>
      </c>
      <c r="Q372" s="133">
        <v>0.00016</v>
      </c>
      <c r="R372" s="133">
        <f>$Q$372*$H$372</f>
        <v>0.021871680000000004</v>
      </c>
      <c r="S372" s="133">
        <v>0</v>
      </c>
      <c r="T372" s="134">
        <f>$S$372*$H$372</f>
        <v>0</v>
      </c>
      <c r="AR372" s="84" t="s">
        <v>249</v>
      </c>
      <c r="AT372" s="84" t="s">
        <v>146</v>
      </c>
      <c r="AU372" s="84" t="s">
        <v>85</v>
      </c>
      <c r="AY372" s="6" t="s">
        <v>143</v>
      </c>
      <c r="BE372" s="135">
        <f>IF($N$372="základní",$J$372,0)</f>
        <v>0</v>
      </c>
      <c r="BF372" s="135">
        <f>IF($N$372="snížená",$J$372,0)</f>
        <v>0</v>
      </c>
      <c r="BG372" s="135">
        <f>IF($N$372="zákl. přenesená",$J$372,0)</f>
        <v>0</v>
      </c>
      <c r="BH372" s="135">
        <f>IF($N$372="sníž. přenesená",$J$372,0)</f>
        <v>0</v>
      </c>
      <c r="BI372" s="135">
        <f>IF($N$372="nulová",$J$372,0)</f>
        <v>0</v>
      </c>
      <c r="BJ372" s="84" t="s">
        <v>23</v>
      </c>
      <c r="BK372" s="135">
        <f>ROUND($I$372*$H$372,2)</f>
        <v>0</v>
      </c>
      <c r="BL372" s="84" t="s">
        <v>249</v>
      </c>
      <c r="BM372" s="84" t="s">
        <v>610</v>
      </c>
    </row>
    <row r="373" spans="2:47" s="6" customFormat="1" ht="27" customHeight="1">
      <c r="B373" s="22"/>
      <c r="D373" s="136" t="s">
        <v>153</v>
      </c>
      <c r="F373" s="137" t="s">
        <v>611</v>
      </c>
      <c r="L373" s="22"/>
      <c r="M373" s="48"/>
      <c r="T373" s="49"/>
      <c r="AT373" s="6" t="s">
        <v>153</v>
      </c>
      <c r="AU373" s="6" t="s">
        <v>85</v>
      </c>
    </row>
    <row r="374" spans="2:51" s="6" customFormat="1" ht="15.75" customHeight="1">
      <c r="B374" s="140"/>
      <c r="D374" s="138" t="s">
        <v>157</v>
      </c>
      <c r="E374" s="141"/>
      <c r="F374" s="142" t="s">
        <v>612</v>
      </c>
      <c r="H374" s="141"/>
      <c r="L374" s="140"/>
      <c r="M374" s="143"/>
      <c r="T374" s="144"/>
      <c r="AT374" s="141" t="s">
        <v>157</v>
      </c>
      <c r="AU374" s="141" t="s">
        <v>85</v>
      </c>
      <c r="AV374" s="141" t="s">
        <v>23</v>
      </c>
      <c r="AW374" s="141" t="s">
        <v>109</v>
      </c>
      <c r="AX374" s="141" t="s">
        <v>77</v>
      </c>
      <c r="AY374" s="141" t="s">
        <v>143</v>
      </c>
    </row>
    <row r="375" spans="2:51" s="6" customFormat="1" ht="15.75" customHeight="1">
      <c r="B375" s="145"/>
      <c r="D375" s="138" t="s">
        <v>157</v>
      </c>
      <c r="E375" s="146"/>
      <c r="F375" s="147" t="s">
        <v>613</v>
      </c>
      <c r="H375" s="148">
        <v>3.546</v>
      </c>
      <c r="L375" s="145"/>
      <c r="M375" s="149"/>
      <c r="T375" s="150"/>
      <c r="AT375" s="146" t="s">
        <v>157</v>
      </c>
      <c r="AU375" s="146" t="s">
        <v>85</v>
      </c>
      <c r="AV375" s="146" t="s">
        <v>85</v>
      </c>
      <c r="AW375" s="146" t="s">
        <v>109</v>
      </c>
      <c r="AX375" s="146" t="s">
        <v>77</v>
      </c>
      <c r="AY375" s="146" t="s">
        <v>143</v>
      </c>
    </row>
    <row r="376" spans="2:51" s="6" customFormat="1" ht="15.75" customHeight="1">
      <c r="B376" s="145"/>
      <c r="D376" s="138" t="s">
        <v>157</v>
      </c>
      <c r="E376" s="146"/>
      <c r="F376" s="147" t="s">
        <v>614</v>
      </c>
      <c r="H376" s="148">
        <v>3.152</v>
      </c>
      <c r="L376" s="145"/>
      <c r="M376" s="149"/>
      <c r="T376" s="150"/>
      <c r="AT376" s="146" t="s">
        <v>157</v>
      </c>
      <c r="AU376" s="146" t="s">
        <v>85</v>
      </c>
      <c r="AV376" s="146" t="s">
        <v>85</v>
      </c>
      <c r="AW376" s="146" t="s">
        <v>109</v>
      </c>
      <c r="AX376" s="146" t="s">
        <v>77</v>
      </c>
      <c r="AY376" s="146" t="s">
        <v>143</v>
      </c>
    </row>
    <row r="377" spans="2:51" s="6" customFormat="1" ht="15.75" customHeight="1">
      <c r="B377" s="140"/>
      <c r="D377" s="138" t="s">
        <v>157</v>
      </c>
      <c r="E377" s="141"/>
      <c r="F377" s="142" t="s">
        <v>604</v>
      </c>
      <c r="H377" s="141"/>
      <c r="L377" s="140"/>
      <c r="M377" s="143"/>
      <c r="T377" s="144"/>
      <c r="AT377" s="141" t="s">
        <v>157</v>
      </c>
      <c r="AU377" s="141" t="s">
        <v>85</v>
      </c>
      <c r="AV377" s="141" t="s">
        <v>23</v>
      </c>
      <c r="AW377" s="141" t="s">
        <v>109</v>
      </c>
      <c r="AX377" s="141" t="s">
        <v>77</v>
      </c>
      <c r="AY377" s="141" t="s">
        <v>143</v>
      </c>
    </row>
    <row r="378" spans="2:51" s="6" customFormat="1" ht="15.75" customHeight="1">
      <c r="B378" s="140"/>
      <c r="D378" s="138" t="s">
        <v>157</v>
      </c>
      <c r="E378" s="141"/>
      <c r="F378" s="142" t="s">
        <v>605</v>
      </c>
      <c r="H378" s="141"/>
      <c r="L378" s="140"/>
      <c r="M378" s="143"/>
      <c r="T378" s="144"/>
      <c r="AT378" s="141" t="s">
        <v>157</v>
      </c>
      <c r="AU378" s="141" t="s">
        <v>85</v>
      </c>
      <c r="AV378" s="141" t="s">
        <v>23</v>
      </c>
      <c r="AW378" s="141" t="s">
        <v>109</v>
      </c>
      <c r="AX378" s="141" t="s">
        <v>77</v>
      </c>
      <c r="AY378" s="141" t="s">
        <v>143</v>
      </c>
    </row>
    <row r="379" spans="2:51" s="6" customFormat="1" ht="15.75" customHeight="1">
      <c r="B379" s="145"/>
      <c r="D379" s="138" t="s">
        <v>157</v>
      </c>
      <c r="E379" s="146"/>
      <c r="F379" s="147" t="s">
        <v>606</v>
      </c>
      <c r="H379" s="148">
        <v>130</v>
      </c>
      <c r="L379" s="145"/>
      <c r="M379" s="149"/>
      <c r="T379" s="150"/>
      <c r="AT379" s="146" t="s">
        <v>157</v>
      </c>
      <c r="AU379" s="146" t="s">
        <v>85</v>
      </c>
      <c r="AV379" s="146" t="s">
        <v>85</v>
      </c>
      <c r="AW379" s="146" t="s">
        <v>109</v>
      </c>
      <c r="AX379" s="146" t="s">
        <v>77</v>
      </c>
      <c r="AY379" s="146" t="s">
        <v>143</v>
      </c>
    </row>
    <row r="380" spans="2:51" s="6" customFormat="1" ht="15.75" customHeight="1">
      <c r="B380" s="151"/>
      <c r="D380" s="138" t="s">
        <v>157</v>
      </c>
      <c r="E380" s="152"/>
      <c r="F380" s="153" t="s">
        <v>162</v>
      </c>
      <c r="H380" s="154">
        <v>136.698</v>
      </c>
      <c r="L380" s="151"/>
      <c r="M380" s="155"/>
      <c r="T380" s="156"/>
      <c r="AT380" s="152" t="s">
        <v>157</v>
      </c>
      <c r="AU380" s="152" t="s">
        <v>85</v>
      </c>
      <c r="AV380" s="152" t="s">
        <v>151</v>
      </c>
      <c r="AW380" s="152" t="s">
        <v>109</v>
      </c>
      <c r="AX380" s="152" t="s">
        <v>23</v>
      </c>
      <c r="AY380" s="152" t="s">
        <v>143</v>
      </c>
    </row>
    <row r="381" spans="2:65" s="6" customFormat="1" ht="15.75" customHeight="1">
      <c r="B381" s="22"/>
      <c r="C381" s="124" t="s">
        <v>615</v>
      </c>
      <c r="D381" s="124" t="s">
        <v>146</v>
      </c>
      <c r="E381" s="125" t="s">
        <v>616</v>
      </c>
      <c r="F381" s="126" t="s">
        <v>617</v>
      </c>
      <c r="G381" s="127" t="s">
        <v>165</v>
      </c>
      <c r="H381" s="128">
        <v>184.57</v>
      </c>
      <c r="I381" s="129"/>
      <c r="J381" s="130">
        <f>ROUND($I$381*$H$381,2)</f>
        <v>0</v>
      </c>
      <c r="K381" s="126"/>
      <c r="L381" s="22"/>
      <c r="M381" s="131"/>
      <c r="N381" s="132" t="s">
        <v>48</v>
      </c>
      <c r="Q381" s="133">
        <v>0.0004</v>
      </c>
      <c r="R381" s="133">
        <f>$Q$381*$H$381</f>
        <v>0.073828</v>
      </c>
      <c r="S381" s="133">
        <v>0</v>
      </c>
      <c r="T381" s="134">
        <f>$S$381*$H$381</f>
        <v>0</v>
      </c>
      <c r="AR381" s="84" t="s">
        <v>249</v>
      </c>
      <c r="AT381" s="84" t="s">
        <v>146</v>
      </c>
      <c r="AU381" s="84" t="s">
        <v>85</v>
      </c>
      <c r="AY381" s="6" t="s">
        <v>143</v>
      </c>
      <c r="BE381" s="135">
        <f>IF($N$381="základní",$J$381,0)</f>
        <v>0</v>
      </c>
      <c r="BF381" s="135">
        <f>IF($N$381="snížená",$J$381,0)</f>
        <v>0</v>
      </c>
      <c r="BG381" s="135">
        <f>IF($N$381="zákl. přenesená",$J$381,0)</f>
        <v>0</v>
      </c>
      <c r="BH381" s="135">
        <f>IF($N$381="sníž. přenesená",$J$381,0)</f>
        <v>0</v>
      </c>
      <c r="BI381" s="135">
        <f>IF($N$381="nulová",$J$381,0)</f>
        <v>0</v>
      </c>
      <c r="BJ381" s="84" t="s">
        <v>23</v>
      </c>
      <c r="BK381" s="135">
        <f>ROUND($I$381*$H$381,2)</f>
        <v>0</v>
      </c>
      <c r="BL381" s="84" t="s">
        <v>249</v>
      </c>
      <c r="BM381" s="84" t="s">
        <v>618</v>
      </c>
    </row>
    <row r="382" spans="2:51" s="6" customFormat="1" ht="15.75" customHeight="1">
      <c r="B382" s="140"/>
      <c r="D382" s="136" t="s">
        <v>157</v>
      </c>
      <c r="E382" s="142"/>
      <c r="F382" s="142" t="s">
        <v>200</v>
      </c>
      <c r="H382" s="141"/>
      <c r="L382" s="140"/>
      <c r="M382" s="143"/>
      <c r="T382" s="144"/>
      <c r="AT382" s="141" t="s">
        <v>157</v>
      </c>
      <c r="AU382" s="141" t="s">
        <v>85</v>
      </c>
      <c r="AV382" s="141" t="s">
        <v>23</v>
      </c>
      <c r="AW382" s="141" t="s">
        <v>109</v>
      </c>
      <c r="AX382" s="141" t="s">
        <v>77</v>
      </c>
      <c r="AY382" s="141" t="s">
        <v>143</v>
      </c>
    </row>
    <row r="383" spans="2:51" s="6" customFormat="1" ht="15.75" customHeight="1">
      <c r="B383" s="140"/>
      <c r="D383" s="138" t="s">
        <v>157</v>
      </c>
      <c r="E383" s="141"/>
      <c r="F383" s="142" t="s">
        <v>619</v>
      </c>
      <c r="H383" s="141"/>
      <c r="L383" s="140"/>
      <c r="M383" s="143"/>
      <c r="T383" s="144"/>
      <c r="AT383" s="141" t="s">
        <v>157</v>
      </c>
      <c r="AU383" s="141" t="s">
        <v>85</v>
      </c>
      <c r="AV383" s="141" t="s">
        <v>23</v>
      </c>
      <c r="AW383" s="141" t="s">
        <v>109</v>
      </c>
      <c r="AX383" s="141" t="s">
        <v>77</v>
      </c>
      <c r="AY383" s="141" t="s">
        <v>143</v>
      </c>
    </row>
    <row r="384" spans="2:51" s="6" customFormat="1" ht="15.75" customHeight="1">
      <c r="B384" s="145"/>
      <c r="D384" s="138" t="s">
        <v>157</v>
      </c>
      <c r="E384" s="146"/>
      <c r="F384" s="147" t="s">
        <v>620</v>
      </c>
      <c r="H384" s="148">
        <v>184.57</v>
      </c>
      <c r="L384" s="145"/>
      <c r="M384" s="149"/>
      <c r="T384" s="150"/>
      <c r="AT384" s="146" t="s">
        <v>157</v>
      </c>
      <c r="AU384" s="146" t="s">
        <v>85</v>
      </c>
      <c r="AV384" s="146" t="s">
        <v>85</v>
      </c>
      <c r="AW384" s="146" t="s">
        <v>109</v>
      </c>
      <c r="AX384" s="146" t="s">
        <v>23</v>
      </c>
      <c r="AY384" s="146" t="s">
        <v>143</v>
      </c>
    </row>
    <row r="385" spans="2:63" s="113" customFormat="1" ht="30.75" customHeight="1">
      <c r="B385" s="114"/>
      <c r="D385" s="115" t="s">
        <v>76</v>
      </c>
      <c r="E385" s="122" t="s">
        <v>621</v>
      </c>
      <c r="F385" s="122" t="s">
        <v>622</v>
      </c>
      <c r="J385" s="123">
        <f>$BK$385</f>
        <v>0</v>
      </c>
      <c r="L385" s="114"/>
      <c r="M385" s="118"/>
      <c r="P385" s="119">
        <f>SUM($P$386:$P$391)</f>
        <v>0</v>
      </c>
      <c r="R385" s="119">
        <f>SUM($R$386:$R$391)</f>
        <v>0.26031792000000004</v>
      </c>
      <c r="T385" s="120">
        <f>SUM($T$386:$T$391)</f>
        <v>0</v>
      </c>
      <c r="AR385" s="115" t="s">
        <v>85</v>
      </c>
      <c r="AT385" s="115" t="s">
        <v>76</v>
      </c>
      <c r="AU385" s="115" t="s">
        <v>23</v>
      </c>
      <c r="AY385" s="115" t="s">
        <v>143</v>
      </c>
      <c r="BK385" s="121">
        <f>SUM($BK$386:$BK$391)</f>
        <v>0</v>
      </c>
    </row>
    <row r="386" spans="2:65" s="6" customFormat="1" ht="15.75" customHeight="1">
      <c r="B386" s="22"/>
      <c r="C386" s="124" t="s">
        <v>623</v>
      </c>
      <c r="D386" s="124" t="s">
        <v>146</v>
      </c>
      <c r="E386" s="125" t="s">
        <v>624</v>
      </c>
      <c r="F386" s="126" t="s">
        <v>625</v>
      </c>
      <c r="G386" s="127" t="s">
        <v>165</v>
      </c>
      <c r="H386" s="128">
        <v>897.648</v>
      </c>
      <c r="I386" s="129"/>
      <c r="J386" s="130">
        <f>ROUND($I$386*$H$386,2)</f>
        <v>0</v>
      </c>
      <c r="K386" s="126" t="s">
        <v>150</v>
      </c>
      <c r="L386" s="22"/>
      <c r="M386" s="131"/>
      <c r="N386" s="132" t="s">
        <v>48</v>
      </c>
      <c r="Q386" s="133">
        <v>0.00029</v>
      </c>
      <c r="R386" s="133">
        <f>$Q$386*$H$386</f>
        <v>0.26031792000000004</v>
      </c>
      <c r="S386" s="133">
        <v>0</v>
      </c>
      <c r="T386" s="134">
        <f>$S$386*$H$386</f>
        <v>0</v>
      </c>
      <c r="AR386" s="84" t="s">
        <v>249</v>
      </c>
      <c r="AT386" s="84" t="s">
        <v>146</v>
      </c>
      <c r="AU386" s="84" t="s">
        <v>85</v>
      </c>
      <c r="AY386" s="6" t="s">
        <v>143</v>
      </c>
      <c r="BE386" s="135">
        <f>IF($N$386="základní",$J$386,0)</f>
        <v>0</v>
      </c>
      <c r="BF386" s="135">
        <f>IF($N$386="snížená",$J$386,0)</f>
        <v>0</v>
      </c>
      <c r="BG386" s="135">
        <f>IF($N$386="zákl. přenesená",$J$386,0)</f>
        <v>0</v>
      </c>
      <c r="BH386" s="135">
        <f>IF($N$386="sníž. přenesená",$J$386,0)</f>
        <v>0</v>
      </c>
      <c r="BI386" s="135">
        <f>IF($N$386="nulová",$J$386,0)</f>
        <v>0</v>
      </c>
      <c r="BJ386" s="84" t="s">
        <v>23</v>
      </c>
      <c r="BK386" s="135">
        <f>ROUND($I$386*$H$386,2)</f>
        <v>0</v>
      </c>
      <c r="BL386" s="84" t="s">
        <v>249</v>
      </c>
      <c r="BM386" s="84" t="s">
        <v>626</v>
      </c>
    </row>
    <row r="387" spans="2:47" s="6" customFormat="1" ht="27" customHeight="1">
      <c r="B387" s="22"/>
      <c r="D387" s="136" t="s">
        <v>153</v>
      </c>
      <c r="F387" s="137" t="s">
        <v>627</v>
      </c>
      <c r="L387" s="22"/>
      <c r="M387" s="48"/>
      <c r="T387" s="49"/>
      <c r="AT387" s="6" t="s">
        <v>153</v>
      </c>
      <c r="AU387" s="6" t="s">
        <v>85</v>
      </c>
    </row>
    <row r="388" spans="2:51" s="6" customFormat="1" ht="15.75" customHeight="1">
      <c r="B388" s="140"/>
      <c r="D388" s="138" t="s">
        <v>157</v>
      </c>
      <c r="E388" s="141"/>
      <c r="F388" s="142" t="s">
        <v>628</v>
      </c>
      <c r="H388" s="141"/>
      <c r="L388" s="140"/>
      <c r="M388" s="143"/>
      <c r="T388" s="144"/>
      <c r="AT388" s="141" t="s">
        <v>157</v>
      </c>
      <c r="AU388" s="141" t="s">
        <v>85</v>
      </c>
      <c r="AV388" s="141" t="s">
        <v>23</v>
      </c>
      <c r="AW388" s="141" t="s">
        <v>109</v>
      </c>
      <c r="AX388" s="141" t="s">
        <v>77</v>
      </c>
      <c r="AY388" s="141" t="s">
        <v>143</v>
      </c>
    </row>
    <row r="389" spans="2:51" s="6" customFormat="1" ht="15.75" customHeight="1">
      <c r="B389" s="145"/>
      <c r="D389" s="138" t="s">
        <v>157</v>
      </c>
      <c r="E389" s="146"/>
      <c r="F389" s="147" t="s">
        <v>629</v>
      </c>
      <c r="H389" s="148">
        <v>278.21</v>
      </c>
      <c r="L389" s="145"/>
      <c r="M389" s="149"/>
      <c r="T389" s="150"/>
      <c r="AT389" s="146" t="s">
        <v>157</v>
      </c>
      <c r="AU389" s="146" t="s">
        <v>85</v>
      </c>
      <c r="AV389" s="146" t="s">
        <v>85</v>
      </c>
      <c r="AW389" s="146" t="s">
        <v>109</v>
      </c>
      <c r="AX389" s="146" t="s">
        <v>77</v>
      </c>
      <c r="AY389" s="146" t="s">
        <v>143</v>
      </c>
    </row>
    <row r="390" spans="2:51" s="6" customFormat="1" ht="15.75" customHeight="1">
      <c r="B390" s="145"/>
      <c r="D390" s="138" t="s">
        <v>157</v>
      </c>
      <c r="E390" s="146"/>
      <c r="F390" s="147" t="s">
        <v>630</v>
      </c>
      <c r="H390" s="148">
        <v>619.438</v>
      </c>
      <c r="L390" s="145"/>
      <c r="M390" s="149"/>
      <c r="T390" s="150"/>
      <c r="AT390" s="146" t="s">
        <v>157</v>
      </c>
      <c r="AU390" s="146" t="s">
        <v>85</v>
      </c>
      <c r="AV390" s="146" t="s">
        <v>85</v>
      </c>
      <c r="AW390" s="146" t="s">
        <v>109</v>
      </c>
      <c r="AX390" s="146" t="s">
        <v>77</v>
      </c>
      <c r="AY390" s="146" t="s">
        <v>143</v>
      </c>
    </row>
    <row r="391" spans="2:51" s="6" customFormat="1" ht="15.75" customHeight="1">
      <c r="B391" s="151"/>
      <c r="D391" s="138" t="s">
        <v>157</v>
      </c>
      <c r="E391" s="152"/>
      <c r="F391" s="153" t="s">
        <v>162</v>
      </c>
      <c r="H391" s="154">
        <v>897.648</v>
      </c>
      <c r="L391" s="151"/>
      <c r="M391" s="155"/>
      <c r="T391" s="156"/>
      <c r="AT391" s="152" t="s">
        <v>157</v>
      </c>
      <c r="AU391" s="152" t="s">
        <v>85</v>
      </c>
      <c r="AV391" s="152" t="s">
        <v>151</v>
      </c>
      <c r="AW391" s="152" t="s">
        <v>109</v>
      </c>
      <c r="AX391" s="152" t="s">
        <v>23</v>
      </c>
      <c r="AY391" s="152" t="s">
        <v>143</v>
      </c>
    </row>
    <row r="392" spans="2:63" s="113" customFormat="1" ht="37.5" customHeight="1">
      <c r="B392" s="114"/>
      <c r="D392" s="115" t="s">
        <v>76</v>
      </c>
      <c r="E392" s="116" t="s">
        <v>631</v>
      </c>
      <c r="F392" s="116" t="s">
        <v>632</v>
      </c>
      <c r="J392" s="117">
        <f>$BK$392</f>
        <v>0</v>
      </c>
      <c r="L392" s="114"/>
      <c r="M392" s="118"/>
      <c r="P392" s="119">
        <f>SUM($P$393:$P$396)</f>
        <v>0</v>
      </c>
      <c r="R392" s="119">
        <f>SUM($R$393:$R$396)</f>
        <v>0</v>
      </c>
      <c r="T392" s="120">
        <f>SUM($T$393:$T$396)</f>
        <v>0</v>
      </c>
      <c r="AR392" s="115" t="s">
        <v>151</v>
      </c>
      <c r="AT392" s="115" t="s">
        <v>76</v>
      </c>
      <c r="AU392" s="115" t="s">
        <v>77</v>
      </c>
      <c r="AY392" s="115" t="s">
        <v>143</v>
      </c>
      <c r="BK392" s="121">
        <f>SUM($BK$393:$BK$396)</f>
        <v>0</v>
      </c>
    </row>
    <row r="393" spans="2:65" s="6" customFormat="1" ht="15.75" customHeight="1">
      <c r="B393" s="22"/>
      <c r="C393" s="124" t="s">
        <v>633</v>
      </c>
      <c r="D393" s="124" t="s">
        <v>146</v>
      </c>
      <c r="E393" s="125" t="s">
        <v>634</v>
      </c>
      <c r="F393" s="126" t="s">
        <v>635</v>
      </c>
      <c r="G393" s="127" t="s">
        <v>217</v>
      </c>
      <c r="H393" s="128">
        <v>37</v>
      </c>
      <c r="I393" s="129"/>
      <c r="J393" s="130">
        <f>ROUND($I$393*$H$393,2)</f>
        <v>0</v>
      </c>
      <c r="K393" s="126"/>
      <c r="L393" s="22"/>
      <c r="M393" s="131"/>
      <c r="N393" s="132" t="s">
        <v>48</v>
      </c>
      <c r="Q393" s="133">
        <v>0</v>
      </c>
      <c r="R393" s="133">
        <f>$Q$393*$H$393</f>
        <v>0</v>
      </c>
      <c r="S393" s="133">
        <v>0</v>
      </c>
      <c r="T393" s="134">
        <f>$S$393*$H$393</f>
        <v>0</v>
      </c>
      <c r="AR393" s="84" t="s">
        <v>151</v>
      </c>
      <c r="AT393" s="84" t="s">
        <v>146</v>
      </c>
      <c r="AU393" s="84" t="s">
        <v>23</v>
      </c>
      <c r="AY393" s="6" t="s">
        <v>143</v>
      </c>
      <c r="BE393" s="135">
        <f>IF($N$393="základní",$J$393,0)</f>
        <v>0</v>
      </c>
      <c r="BF393" s="135">
        <f>IF($N$393="snížená",$J$393,0)</f>
        <v>0</v>
      </c>
      <c r="BG393" s="135">
        <f>IF($N$393="zákl. přenesená",$J$393,0)</f>
        <v>0</v>
      </c>
      <c r="BH393" s="135">
        <f>IF($N$393="sníž. přenesená",$J$393,0)</f>
        <v>0</v>
      </c>
      <c r="BI393" s="135">
        <f>IF($N$393="nulová",$J$393,0)</f>
        <v>0</v>
      </c>
      <c r="BJ393" s="84" t="s">
        <v>23</v>
      </c>
      <c r="BK393" s="135">
        <f>ROUND($I$393*$H$393,2)</f>
        <v>0</v>
      </c>
      <c r="BL393" s="84" t="s">
        <v>151</v>
      </c>
      <c r="BM393" s="84" t="s">
        <v>636</v>
      </c>
    </row>
    <row r="394" spans="2:47" s="6" customFormat="1" ht="16.5" customHeight="1">
      <c r="B394" s="22"/>
      <c r="D394" s="136" t="s">
        <v>153</v>
      </c>
      <c r="F394" s="137" t="s">
        <v>637</v>
      </c>
      <c r="L394" s="22"/>
      <c r="M394" s="48"/>
      <c r="T394" s="49"/>
      <c r="AT394" s="6" t="s">
        <v>153</v>
      </c>
      <c r="AU394" s="6" t="s">
        <v>23</v>
      </c>
    </row>
    <row r="395" spans="2:65" s="6" customFormat="1" ht="15.75" customHeight="1">
      <c r="B395" s="22"/>
      <c r="C395" s="157" t="s">
        <v>638</v>
      </c>
      <c r="D395" s="157" t="s">
        <v>228</v>
      </c>
      <c r="E395" s="158" t="s">
        <v>639</v>
      </c>
      <c r="F395" s="159" t="s">
        <v>640</v>
      </c>
      <c r="G395" s="160" t="s">
        <v>217</v>
      </c>
      <c r="H395" s="161">
        <v>17</v>
      </c>
      <c r="I395" s="162"/>
      <c r="J395" s="163">
        <f>ROUND($I$395*$H$395,2)</f>
        <v>0</v>
      </c>
      <c r="K395" s="159"/>
      <c r="L395" s="164"/>
      <c r="M395" s="165"/>
      <c r="N395" s="166" t="s">
        <v>48</v>
      </c>
      <c r="Q395" s="133">
        <v>0</v>
      </c>
      <c r="R395" s="133">
        <f>$Q$395*$H$395</f>
        <v>0</v>
      </c>
      <c r="S395" s="133">
        <v>0</v>
      </c>
      <c r="T395" s="134">
        <f>$S$395*$H$395</f>
        <v>0</v>
      </c>
      <c r="AR395" s="84" t="s">
        <v>202</v>
      </c>
      <c r="AT395" s="84" t="s">
        <v>228</v>
      </c>
      <c r="AU395" s="84" t="s">
        <v>23</v>
      </c>
      <c r="AY395" s="6" t="s">
        <v>143</v>
      </c>
      <c r="BE395" s="135">
        <f>IF($N$395="základní",$J$395,0)</f>
        <v>0</v>
      </c>
      <c r="BF395" s="135">
        <f>IF($N$395="snížená",$J$395,0)</f>
        <v>0</v>
      </c>
      <c r="BG395" s="135">
        <f>IF($N$395="zákl. přenesená",$J$395,0)</f>
        <v>0</v>
      </c>
      <c r="BH395" s="135">
        <f>IF($N$395="sníž. přenesená",$J$395,0)</f>
        <v>0</v>
      </c>
      <c r="BI395" s="135">
        <f>IF($N$395="nulová",$J$395,0)</f>
        <v>0</v>
      </c>
      <c r="BJ395" s="84" t="s">
        <v>23</v>
      </c>
      <c r="BK395" s="135">
        <f>ROUND($I$395*$H$395,2)</f>
        <v>0</v>
      </c>
      <c r="BL395" s="84" t="s">
        <v>151</v>
      </c>
      <c r="BM395" s="84" t="s">
        <v>641</v>
      </c>
    </row>
    <row r="396" spans="2:65" s="6" customFormat="1" ht="15.75" customHeight="1">
      <c r="B396" s="22"/>
      <c r="C396" s="160" t="s">
        <v>642</v>
      </c>
      <c r="D396" s="160" t="s">
        <v>228</v>
      </c>
      <c r="E396" s="158" t="s">
        <v>643</v>
      </c>
      <c r="F396" s="159" t="s">
        <v>644</v>
      </c>
      <c r="G396" s="160" t="s">
        <v>217</v>
      </c>
      <c r="H396" s="161">
        <v>20</v>
      </c>
      <c r="I396" s="162"/>
      <c r="J396" s="163">
        <f>ROUND($I$396*$H$396,2)</f>
        <v>0</v>
      </c>
      <c r="K396" s="159"/>
      <c r="L396" s="164"/>
      <c r="M396" s="165"/>
      <c r="N396" s="168" t="s">
        <v>48</v>
      </c>
      <c r="O396" s="169"/>
      <c r="P396" s="169"/>
      <c r="Q396" s="170">
        <v>0</v>
      </c>
      <c r="R396" s="170">
        <f>$Q$396*$H$396</f>
        <v>0</v>
      </c>
      <c r="S396" s="170">
        <v>0</v>
      </c>
      <c r="T396" s="171">
        <f>$S$396*$H$396</f>
        <v>0</v>
      </c>
      <c r="AR396" s="84" t="s">
        <v>202</v>
      </c>
      <c r="AT396" s="84" t="s">
        <v>228</v>
      </c>
      <c r="AU396" s="84" t="s">
        <v>23</v>
      </c>
      <c r="AY396" s="84" t="s">
        <v>143</v>
      </c>
      <c r="BE396" s="135">
        <f>IF($N$396="základní",$J$396,0)</f>
        <v>0</v>
      </c>
      <c r="BF396" s="135">
        <f>IF($N$396="snížená",$J$396,0)</f>
        <v>0</v>
      </c>
      <c r="BG396" s="135">
        <f>IF($N$396="zákl. přenesená",$J$396,0)</f>
        <v>0</v>
      </c>
      <c r="BH396" s="135">
        <f>IF($N$396="sníž. přenesená",$J$396,0)</f>
        <v>0</v>
      </c>
      <c r="BI396" s="135">
        <f>IF($N$396="nulová",$J$396,0)</f>
        <v>0</v>
      </c>
      <c r="BJ396" s="84" t="s">
        <v>23</v>
      </c>
      <c r="BK396" s="135">
        <f>ROUND($I$396*$H$396,2)</f>
        <v>0</v>
      </c>
      <c r="BL396" s="84" t="s">
        <v>151</v>
      </c>
      <c r="BM396" s="84" t="s">
        <v>645</v>
      </c>
    </row>
    <row r="397" spans="2:12" s="6" customFormat="1" ht="7.5" customHeight="1">
      <c r="B397" s="36"/>
      <c r="C397" s="37"/>
      <c r="D397" s="37"/>
      <c r="E397" s="37"/>
      <c r="F397" s="37"/>
      <c r="G397" s="37"/>
      <c r="H397" s="37"/>
      <c r="I397" s="37"/>
      <c r="J397" s="37"/>
      <c r="K397" s="37"/>
      <c r="L397" s="22"/>
    </row>
    <row r="398" s="2" customFormat="1" ht="14.25" customHeight="1"/>
  </sheetData>
  <sheetProtection/>
  <autoFilter ref="C97:K97"/>
  <mergeCells count="12">
    <mergeCell ref="E51:H51"/>
    <mergeCell ref="E86:H86"/>
    <mergeCell ref="E88:H88"/>
    <mergeCell ref="E90:H90"/>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7"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9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14"/>
      <c r="C1" s="214"/>
      <c r="D1" s="213" t="s">
        <v>1</v>
      </c>
      <c r="E1" s="214"/>
      <c r="F1" s="215" t="s">
        <v>935</v>
      </c>
      <c r="G1" s="220" t="s">
        <v>936</v>
      </c>
      <c r="H1" s="220"/>
      <c r="I1" s="214"/>
      <c r="J1" s="215" t="s">
        <v>937</v>
      </c>
      <c r="K1" s="213" t="s">
        <v>99</v>
      </c>
      <c r="L1" s="215" t="s">
        <v>938</v>
      </c>
      <c r="M1" s="215"/>
      <c r="N1" s="215"/>
      <c r="O1" s="215"/>
      <c r="P1" s="215"/>
      <c r="Q1" s="215"/>
      <c r="R1" s="215"/>
      <c r="S1" s="215"/>
      <c r="T1" s="215"/>
      <c r="U1" s="211"/>
      <c r="V1" s="21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08" t="s">
        <v>6</v>
      </c>
      <c r="M2" s="175"/>
      <c r="N2" s="175"/>
      <c r="O2" s="175"/>
      <c r="P2" s="175"/>
      <c r="Q2" s="175"/>
      <c r="R2" s="175"/>
      <c r="S2" s="175"/>
      <c r="T2" s="175"/>
      <c r="U2" s="175"/>
      <c r="V2" s="175"/>
      <c r="AT2" s="2" t="s">
        <v>92</v>
      </c>
    </row>
    <row r="3" spans="2:46" s="2" customFormat="1" ht="7.5" customHeight="1">
      <c r="B3" s="7"/>
      <c r="C3" s="8"/>
      <c r="D3" s="8"/>
      <c r="E3" s="8"/>
      <c r="F3" s="8"/>
      <c r="G3" s="8"/>
      <c r="H3" s="8"/>
      <c r="I3" s="8"/>
      <c r="J3" s="8"/>
      <c r="K3" s="9"/>
      <c r="AT3" s="2" t="s">
        <v>85</v>
      </c>
    </row>
    <row r="4" spans="2:46" s="2" customFormat="1" ht="37.5" customHeight="1">
      <c r="B4" s="10"/>
      <c r="D4" s="11" t="s">
        <v>100</v>
      </c>
      <c r="K4" s="12"/>
      <c r="M4" s="13" t="s">
        <v>11</v>
      </c>
      <c r="AT4" s="2" t="s">
        <v>4</v>
      </c>
    </row>
    <row r="5" spans="2:11" s="2" customFormat="1" ht="7.5" customHeight="1">
      <c r="B5" s="10"/>
      <c r="K5" s="12"/>
    </row>
    <row r="6" spans="2:11" s="2" customFormat="1" ht="15.75" customHeight="1">
      <c r="B6" s="10"/>
      <c r="D6" s="18" t="s">
        <v>17</v>
      </c>
      <c r="K6" s="12"/>
    </row>
    <row r="7" spans="2:11" s="2" customFormat="1" ht="15.75" customHeight="1">
      <c r="B7" s="10"/>
      <c r="E7" s="209" t="str">
        <f>'Rekapitulace stavby'!$K$6</f>
        <v>Archiv dokumentů FZÚ</v>
      </c>
      <c r="F7" s="175"/>
      <c r="G7" s="175"/>
      <c r="H7" s="175"/>
      <c r="K7" s="12"/>
    </row>
    <row r="8" spans="2:11" s="2" customFormat="1" ht="15.75" customHeight="1">
      <c r="B8" s="10"/>
      <c r="D8" s="18" t="s">
        <v>101</v>
      </c>
      <c r="K8" s="12"/>
    </row>
    <row r="9" spans="2:11" s="84" customFormat="1" ht="16.5" customHeight="1">
      <c r="B9" s="85"/>
      <c r="E9" s="209" t="s">
        <v>102</v>
      </c>
      <c r="F9" s="210"/>
      <c r="G9" s="210"/>
      <c r="H9" s="210"/>
      <c r="K9" s="86"/>
    </row>
    <row r="10" spans="2:11" s="6" customFormat="1" ht="15.75" customHeight="1">
      <c r="B10" s="22"/>
      <c r="D10" s="18" t="s">
        <v>103</v>
      </c>
      <c r="K10" s="25"/>
    </row>
    <row r="11" spans="2:11" s="6" customFormat="1" ht="37.5" customHeight="1">
      <c r="B11" s="22"/>
      <c r="E11" s="191" t="s">
        <v>646</v>
      </c>
      <c r="F11" s="176"/>
      <c r="G11" s="176"/>
      <c r="H11" s="176"/>
      <c r="K11" s="25"/>
    </row>
    <row r="12" spans="2:11" s="6" customFormat="1" ht="14.25" customHeight="1">
      <c r="B12" s="22"/>
      <c r="K12" s="25"/>
    </row>
    <row r="13" spans="2:11" s="6" customFormat="1" ht="15" customHeight="1">
      <c r="B13" s="22"/>
      <c r="D13" s="18" t="s">
        <v>20</v>
      </c>
      <c r="F13" s="16" t="s">
        <v>21</v>
      </c>
      <c r="I13" s="18" t="s">
        <v>22</v>
      </c>
      <c r="J13" s="16"/>
      <c r="K13" s="25"/>
    </row>
    <row r="14" spans="2:11" s="6" customFormat="1" ht="15" customHeight="1">
      <c r="B14" s="22"/>
      <c r="D14" s="18" t="s">
        <v>24</v>
      </c>
      <c r="F14" s="16" t="s">
        <v>25</v>
      </c>
      <c r="I14" s="18" t="s">
        <v>26</v>
      </c>
      <c r="J14" s="45" t="str">
        <f>'Rekapitulace stavby'!$AN$8</f>
        <v>19.10.2014</v>
      </c>
      <c r="K14" s="25"/>
    </row>
    <row r="15" spans="2:11" s="6" customFormat="1" ht="12" customHeight="1">
      <c r="B15" s="22"/>
      <c r="K15" s="25"/>
    </row>
    <row r="16" spans="2:11" s="6" customFormat="1" ht="15" customHeight="1">
      <c r="B16" s="22"/>
      <c r="D16" s="18" t="s">
        <v>30</v>
      </c>
      <c r="I16" s="18" t="s">
        <v>31</v>
      </c>
      <c r="J16" s="16" t="s">
        <v>32</v>
      </c>
      <c r="K16" s="25"/>
    </row>
    <row r="17" spans="2:11" s="6" customFormat="1" ht="18.75" customHeight="1">
      <c r="B17" s="22"/>
      <c r="E17" s="16" t="s">
        <v>33</v>
      </c>
      <c r="I17" s="18" t="s">
        <v>34</v>
      </c>
      <c r="J17" s="16"/>
      <c r="K17" s="25"/>
    </row>
    <row r="18" spans="2:11" s="6" customFormat="1" ht="7.5" customHeight="1">
      <c r="B18" s="22"/>
      <c r="K18" s="25"/>
    </row>
    <row r="19" spans="2:11" s="6" customFormat="1" ht="15" customHeight="1">
      <c r="B19" s="22"/>
      <c r="D19" s="18" t="s">
        <v>35</v>
      </c>
      <c r="I19" s="18" t="s">
        <v>31</v>
      </c>
      <c r="J19" s="16">
        <f>IF('Rekapitulace stavby'!$AN$13="Vyplň údaj","",IF('Rekapitulace stavby'!$AN$13="","",'Rekapitulace stavby'!$AN$13))</f>
      </c>
      <c r="K19" s="25"/>
    </row>
    <row r="20" spans="2:11" s="6" customFormat="1" ht="18.75" customHeight="1">
      <c r="B20" s="22"/>
      <c r="E20" s="16">
        <f>IF('Rekapitulace stavby'!$E$14="Vyplň údaj","",IF('Rekapitulace stavby'!$E$14="","",'Rekapitulace stavby'!$E$14))</f>
      </c>
      <c r="I20" s="18" t="s">
        <v>34</v>
      </c>
      <c r="J20" s="16">
        <f>IF('Rekapitulace stavby'!$AN$14="Vyplň údaj","",IF('Rekapitulace stavby'!$AN$14="","",'Rekapitulace stavby'!$AN$14))</f>
      </c>
      <c r="K20" s="25"/>
    </row>
    <row r="21" spans="2:11" s="6" customFormat="1" ht="7.5" customHeight="1">
      <c r="B21" s="22"/>
      <c r="K21" s="25"/>
    </row>
    <row r="22" spans="2:11" s="6" customFormat="1" ht="15" customHeight="1">
      <c r="B22" s="22"/>
      <c r="D22" s="18" t="s">
        <v>37</v>
      </c>
      <c r="I22" s="18" t="s">
        <v>31</v>
      </c>
      <c r="J22" s="16" t="s">
        <v>38</v>
      </c>
      <c r="K22" s="25"/>
    </row>
    <row r="23" spans="2:11" s="6" customFormat="1" ht="18.75" customHeight="1">
      <c r="B23" s="22"/>
      <c r="E23" s="16" t="s">
        <v>39</v>
      </c>
      <c r="I23" s="18" t="s">
        <v>34</v>
      </c>
      <c r="J23" s="16"/>
      <c r="K23" s="25"/>
    </row>
    <row r="24" spans="2:11" s="6" customFormat="1" ht="7.5" customHeight="1">
      <c r="B24" s="22"/>
      <c r="K24" s="25"/>
    </row>
    <row r="25" spans="2:11" s="6" customFormat="1" ht="15" customHeight="1">
      <c r="B25" s="22"/>
      <c r="D25" s="18" t="s">
        <v>41</v>
      </c>
      <c r="K25" s="25"/>
    </row>
    <row r="26" spans="2:11" s="84" customFormat="1" ht="15.75" customHeight="1">
      <c r="B26" s="85"/>
      <c r="E26" s="181"/>
      <c r="F26" s="210"/>
      <c r="G26" s="210"/>
      <c r="H26" s="210"/>
      <c r="K26" s="86"/>
    </row>
    <row r="27" spans="2:11" s="6" customFormat="1" ht="7.5" customHeight="1">
      <c r="B27" s="22"/>
      <c r="K27" s="25"/>
    </row>
    <row r="28" spans="2:11" s="6" customFormat="1" ht="7.5" customHeight="1">
      <c r="B28" s="22"/>
      <c r="D28" s="46"/>
      <c r="E28" s="46"/>
      <c r="F28" s="46"/>
      <c r="G28" s="46"/>
      <c r="H28" s="46"/>
      <c r="I28" s="46"/>
      <c r="J28" s="46"/>
      <c r="K28" s="87"/>
    </row>
    <row r="29" spans="2:11" s="6" customFormat="1" ht="26.25" customHeight="1">
      <c r="B29" s="22"/>
      <c r="D29" s="88" t="s">
        <v>43</v>
      </c>
      <c r="J29" s="57">
        <f>ROUND($J$85,2)</f>
        <v>0</v>
      </c>
      <c r="K29" s="25"/>
    </row>
    <row r="30" spans="2:11" s="6" customFormat="1" ht="7.5" customHeight="1">
      <c r="B30" s="22"/>
      <c r="D30" s="46"/>
      <c r="E30" s="46"/>
      <c r="F30" s="46"/>
      <c r="G30" s="46"/>
      <c r="H30" s="46"/>
      <c r="I30" s="46"/>
      <c r="J30" s="46"/>
      <c r="K30" s="87"/>
    </row>
    <row r="31" spans="2:11" s="6" customFormat="1" ht="15" customHeight="1">
      <c r="B31" s="22"/>
      <c r="F31" s="26" t="s">
        <v>45</v>
      </c>
      <c r="I31" s="26" t="s">
        <v>44</v>
      </c>
      <c r="J31" s="26" t="s">
        <v>46</v>
      </c>
      <c r="K31" s="25"/>
    </row>
    <row r="32" spans="2:11" s="6" customFormat="1" ht="15" customHeight="1">
      <c r="B32" s="22"/>
      <c r="D32" s="28" t="s">
        <v>47</v>
      </c>
      <c r="E32" s="28" t="s">
        <v>48</v>
      </c>
      <c r="F32" s="89">
        <f>ROUND(SUM($BE$85:$BE$93),2)</f>
        <v>0</v>
      </c>
      <c r="I32" s="90">
        <v>0.21</v>
      </c>
      <c r="J32" s="89">
        <f>ROUND(SUM($BE$85:$BE$93)*$I$32,2)</f>
        <v>0</v>
      </c>
      <c r="K32" s="25"/>
    </row>
    <row r="33" spans="2:11" s="6" customFormat="1" ht="15" customHeight="1">
      <c r="B33" s="22"/>
      <c r="E33" s="28" t="s">
        <v>49</v>
      </c>
      <c r="F33" s="89">
        <f>ROUND(SUM($BF$85:$BF$93),2)</f>
        <v>0</v>
      </c>
      <c r="I33" s="90">
        <v>0.15</v>
      </c>
      <c r="J33" s="89">
        <f>ROUND(SUM($BF$85:$BF$93)*$I$33,2)</f>
        <v>0</v>
      </c>
      <c r="K33" s="25"/>
    </row>
    <row r="34" spans="2:11" s="6" customFormat="1" ht="15" customHeight="1" hidden="1">
      <c r="B34" s="22"/>
      <c r="E34" s="28" t="s">
        <v>50</v>
      </c>
      <c r="F34" s="89">
        <f>ROUND(SUM($BG$85:$BG$93),2)</f>
        <v>0</v>
      </c>
      <c r="I34" s="90">
        <v>0.21</v>
      </c>
      <c r="J34" s="89">
        <v>0</v>
      </c>
      <c r="K34" s="25"/>
    </row>
    <row r="35" spans="2:11" s="6" customFormat="1" ht="15" customHeight="1" hidden="1">
      <c r="B35" s="22"/>
      <c r="E35" s="28" t="s">
        <v>51</v>
      </c>
      <c r="F35" s="89">
        <f>ROUND(SUM($BH$85:$BH$93),2)</f>
        <v>0</v>
      </c>
      <c r="I35" s="90">
        <v>0.15</v>
      </c>
      <c r="J35" s="89">
        <v>0</v>
      </c>
      <c r="K35" s="25"/>
    </row>
    <row r="36" spans="2:11" s="6" customFormat="1" ht="15" customHeight="1" hidden="1">
      <c r="B36" s="22"/>
      <c r="E36" s="28" t="s">
        <v>52</v>
      </c>
      <c r="F36" s="89">
        <f>ROUND(SUM($BI$85:$BI$93),2)</f>
        <v>0</v>
      </c>
      <c r="I36" s="90">
        <v>0</v>
      </c>
      <c r="J36" s="89">
        <v>0</v>
      </c>
      <c r="K36" s="25"/>
    </row>
    <row r="37" spans="2:11" s="6" customFormat="1" ht="7.5" customHeight="1">
      <c r="B37" s="22"/>
      <c r="K37" s="25"/>
    </row>
    <row r="38" spans="2:11" s="6" customFormat="1" ht="26.25" customHeight="1">
      <c r="B38" s="22"/>
      <c r="C38" s="30"/>
      <c r="D38" s="31" t="s">
        <v>53</v>
      </c>
      <c r="E38" s="32"/>
      <c r="F38" s="32"/>
      <c r="G38" s="91" t="s">
        <v>54</v>
      </c>
      <c r="H38" s="33" t="s">
        <v>55</v>
      </c>
      <c r="I38" s="32"/>
      <c r="J38" s="34">
        <f>ROUND(SUM($J$29:$J$36),2)</f>
        <v>0</v>
      </c>
      <c r="K38" s="92"/>
    </row>
    <row r="39" spans="2:11" s="6" customFormat="1" ht="15" customHeight="1">
      <c r="B39" s="36"/>
      <c r="C39" s="37"/>
      <c r="D39" s="37"/>
      <c r="E39" s="37"/>
      <c r="F39" s="37"/>
      <c r="G39" s="37"/>
      <c r="H39" s="37"/>
      <c r="I39" s="37"/>
      <c r="J39" s="37"/>
      <c r="K39" s="38"/>
    </row>
    <row r="43" spans="2:11" s="6" customFormat="1" ht="7.5" customHeight="1">
      <c r="B43" s="39"/>
      <c r="C43" s="40"/>
      <c r="D43" s="40"/>
      <c r="E43" s="40"/>
      <c r="F43" s="40"/>
      <c r="G43" s="40"/>
      <c r="H43" s="40"/>
      <c r="I43" s="40"/>
      <c r="J43" s="40"/>
      <c r="K43" s="93"/>
    </row>
    <row r="44" spans="2:11" s="6" customFormat="1" ht="37.5" customHeight="1">
      <c r="B44" s="22"/>
      <c r="C44" s="11" t="s">
        <v>105</v>
      </c>
      <c r="K44" s="25"/>
    </row>
    <row r="45" spans="2:11" s="6" customFormat="1" ht="7.5" customHeight="1">
      <c r="B45" s="22"/>
      <c r="K45" s="25"/>
    </row>
    <row r="46" spans="2:11" s="6" customFormat="1" ht="15" customHeight="1">
      <c r="B46" s="22"/>
      <c r="C46" s="18" t="s">
        <v>17</v>
      </c>
      <c r="K46" s="25"/>
    </row>
    <row r="47" spans="2:11" s="6" customFormat="1" ht="16.5" customHeight="1">
      <c r="B47" s="22"/>
      <c r="E47" s="209" t="str">
        <f>$E$7</f>
        <v>Archiv dokumentů FZÚ</v>
      </c>
      <c r="F47" s="176"/>
      <c r="G47" s="176"/>
      <c r="H47" s="176"/>
      <c r="K47" s="25"/>
    </row>
    <row r="48" spans="2:11" s="2" customFormat="1" ht="15.75" customHeight="1">
      <c r="B48" s="10"/>
      <c r="C48" s="18" t="s">
        <v>101</v>
      </c>
      <c r="K48" s="12"/>
    </row>
    <row r="49" spans="2:11" s="6" customFormat="1" ht="16.5" customHeight="1">
      <c r="B49" s="22"/>
      <c r="E49" s="209" t="s">
        <v>102</v>
      </c>
      <c r="F49" s="176"/>
      <c r="G49" s="176"/>
      <c r="H49" s="176"/>
      <c r="K49" s="25"/>
    </row>
    <row r="50" spans="2:11" s="6" customFormat="1" ht="15" customHeight="1">
      <c r="B50" s="22"/>
      <c r="C50" s="18" t="s">
        <v>103</v>
      </c>
      <c r="K50" s="25"/>
    </row>
    <row r="51" spans="2:11" s="6" customFormat="1" ht="19.5" customHeight="1">
      <c r="B51" s="22"/>
      <c r="E51" s="191" t="str">
        <f>$E$11</f>
        <v>D.1.1.b - Vzduchotechnika a vytápění, odvlhčení</v>
      </c>
      <c r="F51" s="176"/>
      <c r="G51" s="176"/>
      <c r="H51" s="176"/>
      <c r="K51" s="25"/>
    </row>
    <row r="52" spans="2:11" s="6" customFormat="1" ht="7.5" customHeight="1">
      <c r="B52" s="22"/>
      <c r="K52" s="25"/>
    </row>
    <row r="53" spans="2:11" s="6" customFormat="1" ht="18.75" customHeight="1">
      <c r="B53" s="22"/>
      <c r="C53" s="18" t="s">
        <v>24</v>
      </c>
      <c r="F53" s="16" t="str">
        <f>$F$14</f>
        <v>Na Slovance 1999/2, Praha 8 - Libeň</v>
      </c>
      <c r="I53" s="18" t="s">
        <v>26</v>
      </c>
      <c r="J53" s="45" t="str">
        <f>IF($J$14="","",$J$14)</f>
        <v>19.10.2014</v>
      </c>
      <c r="K53" s="25"/>
    </row>
    <row r="54" spans="2:11" s="6" customFormat="1" ht="7.5" customHeight="1">
      <c r="B54" s="22"/>
      <c r="K54" s="25"/>
    </row>
    <row r="55" spans="2:11" s="6" customFormat="1" ht="15.75" customHeight="1">
      <c r="B55" s="22"/>
      <c r="C55" s="18" t="s">
        <v>30</v>
      </c>
      <c r="F55" s="16" t="str">
        <f>$E$17</f>
        <v>Fyzikální ústav AV ČR</v>
      </c>
      <c r="I55" s="18" t="s">
        <v>37</v>
      </c>
      <c r="J55" s="16" t="str">
        <f>$E$23</f>
        <v>FATY - dokumentace staveb</v>
      </c>
      <c r="K55" s="25"/>
    </row>
    <row r="56" spans="2:11" s="6" customFormat="1" ht="15" customHeight="1">
      <c r="B56" s="22"/>
      <c r="C56" s="18" t="s">
        <v>35</v>
      </c>
      <c r="F56" s="16">
        <f>IF($E$20="","",$E$20)</f>
      </c>
      <c r="K56" s="25"/>
    </row>
    <row r="57" spans="2:11" s="6" customFormat="1" ht="11.25" customHeight="1">
      <c r="B57" s="22"/>
      <c r="K57" s="25"/>
    </row>
    <row r="58" spans="2:11" s="6" customFormat="1" ht="30" customHeight="1">
      <c r="B58" s="22"/>
      <c r="C58" s="94" t="s">
        <v>106</v>
      </c>
      <c r="D58" s="30"/>
      <c r="E58" s="30"/>
      <c r="F58" s="30"/>
      <c r="G58" s="30"/>
      <c r="H58" s="30"/>
      <c r="I58" s="30"/>
      <c r="J58" s="95" t="s">
        <v>107</v>
      </c>
      <c r="K58" s="35"/>
    </row>
    <row r="59" spans="2:11" s="6" customFormat="1" ht="11.25" customHeight="1">
      <c r="B59" s="22"/>
      <c r="K59" s="25"/>
    </row>
    <row r="60" spans="2:47" s="6" customFormat="1" ht="30" customHeight="1">
      <c r="B60" s="22"/>
      <c r="C60" s="56" t="s">
        <v>108</v>
      </c>
      <c r="J60" s="57">
        <f>ROUND($J$85,2)</f>
        <v>0</v>
      </c>
      <c r="K60" s="25"/>
      <c r="AU60" s="6" t="s">
        <v>109</v>
      </c>
    </row>
    <row r="61" spans="2:11" s="63" customFormat="1" ht="25.5" customHeight="1">
      <c r="B61" s="96"/>
      <c r="D61" s="97" t="s">
        <v>118</v>
      </c>
      <c r="E61" s="97"/>
      <c r="F61" s="97"/>
      <c r="G61" s="97"/>
      <c r="H61" s="97"/>
      <c r="I61" s="97"/>
      <c r="J61" s="98">
        <f>ROUND($J$86,2)</f>
        <v>0</v>
      </c>
      <c r="K61" s="99"/>
    </row>
    <row r="62" spans="2:11" s="72" customFormat="1" ht="21" customHeight="1">
      <c r="B62" s="100"/>
      <c r="D62" s="101" t="s">
        <v>647</v>
      </c>
      <c r="E62" s="101"/>
      <c r="F62" s="101"/>
      <c r="G62" s="101"/>
      <c r="H62" s="101"/>
      <c r="I62" s="101"/>
      <c r="J62" s="102">
        <f>ROUND($J$87,2)</f>
        <v>0</v>
      </c>
      <c r="K62" s="103"/>
    </row>
    <row r="63" spans="2:11" s="72" customFormat="1" ht="21" customHeight="1">
      <c r="B63" s="100"/>
      <c r="D63" s="101" t="s">
        <v>648</v>
      </c>
      <c r="E63" s="101"/>
      <c r="F63" s="101"/>
      <c r="G63" s="101"/>
      <c r="H63" s="101"/>
      <c r="I63" s="101"/>
      <c r="J63" s="102">
        <f>ROUND($J$90,2)</f>
        <v>0</v>
      </c>
      <c r="K63" s="103"/>
    </row>
    <row r="64" spans="2:11" s="6" customFormat="1" ht="22.5" customHeight="1">
      <c r="B64" s="22"/>
      <c r="K64" s="25"/>
    </row>
    <row r="65" spans="2:11" s="6" customFormat="1" ht="7.5" customHeight="1">
      <c r="B65" s="36"/>
      <c r="C65" s="37"/>
      <c r="D65" s="37"/>
      <c r="E65" s="37"/>
      <c r="F65" s="37"/>
      <c r="G65" s="37"/>
      <c r="H65" s="37"/>
      <c r="I65" s="37"/>
      <c r="J65" s="37"/>
      <c r="K65" s="38"/>
    </row>
    <row r="69" spans="2:12" s="6" customFormat="1" ht="7.5" customHeight="1">
      <c r="B69" s="39"/>
      <c r="C69" s="40"/>
      <c r="D69" s="40"/>
      <c r="E69" s="40"/>
      <c r="F69" s="40"/>
      <c r="G69" s="40"/>
      <c r="H69" s="40"/>
      <c r="I69" s="40"/>
      <c r="J69" s="40"/>
      <c r="K69" s="40"/>
      <c r="L69" s="22"/>
    </row>
    <row r="70" spans="2:12" s="6" customFormat="1" ht="37.5" customHeight="1">
      <c r="B70" s="22"/>
      <c r="C70" s="11" t="s">
        <v>126</v>
      </c>
      <c r="L70" s="22"/>
    </row>
    <row r="71" spans="2:12" s="6" customFormat="1" ht="7.5" customHeight="1">
      <c r="B71" s="22"/>
      <c r="L71" s="22"/>
    </row>
    <row r="72" spans="2:12" s="6" customFormat="1" ht="15" customHeight="1">
      <c r="B72" s="22"/>
      <c r="C72" s="18" t="s">
        <v>17</v>
      </c>
      <c r="L72" s="22"/>
    </row>
    <row r="73" spans="2:12" s="6" customFormat="1" ht="16.5" customHeight="1">
      <c r="B73" s="22"/>
      <c r="E73" s="209" t="str">
        <f>$E$7</f>
        <v>Archiv dokumentů FZÚ</v>
      </c>
      <c r="F73" s="176"/>
      <c r="G73" s="176"/>
      <c r="H73" s="176"/>
      <c r="L73" s="22"/>
    </row>
    <row r="74" spans="2:12" s="2" customFormat="1" ht="15.75" customHeight="1">
      <c r="B74" s="10"/>
      <c r="C74" s="18" t="s">
        <v>101</v>
      </c>
      <c r="L74" s="10"/>
    </row>
    <row r="75" spans="2:12" s="6" customFormat="1" ht="16.5" customHeight="1">
      <c r="B75" s="22"/>
      <c r="E75" s="209" t="s">
        <v>102</v>
      </c>
      <c r="F75" s="176"/>
      <c r="G75" s="176"/>
      <c r="H75" s="176"/>
      <c r="L75" s="22"/>
    </row>
    <row r="76" spans="2:12" s="6" customFormat="1" ht="15" customHeight="1">
      <c r="B76" s="22"/>
      <c r="C76" s="18" t="s">
        <v>103</v>
      </c>
      <c r="L76" s="22"/>
    </row>
    <row r="77" spans="2:12" s="6" customFormat="1" ht="19.5" customHeight="1">
      <c r="B77" s="22"/>
      <c r="E77" s="191" t="str">
        <f>$E$11</f>
        <v>D.1.1.b - Vzduchotechnika a vytápění, odvlhčení</v>
      </c>
      <c r="F77" s="176"/>
      <c r="G77" s="176"/>
      <c r="H77" s="176"/>
      <c r="L77" s="22"/>
    </row>
    <row r="78" spans="2:12" s="6" customFormat="1" ht="7.5" customHeight="1">
      <c r="B78" s="22"/>
      <c r="L78" s="22"/>
    </row>
    <row r="79" spans="2:12" s="6" customFormat="1" ht="18.75" customHeight="1">
      <c r="B79" s="22"/>
      <c r="C79" s="18" t="s">
        <v>24</v>
      </c>
      <c r="F79" s="16" t="str">
        <f>$F$14</f>
        <v>Na Slovance 1999/2, Praha 8 - Libeň</v>
      </c>
      <c r="I79" s="18" t="s">
        <v>26</v>
      </c>
      <c r="J79" s="45" t="str">
        <f>IF($J$14="","",$J$14)</f>
        <v>19.10.2014</v>
      </c>
      <c r="L79" s="22"/>
    </row>
    <row r="80" spans="2:12" s="6" customFormat="1" ht="7.5" customHeight="1">
      <c r="B80" s="22"/>
      <c r="L80" s="22"/>
    </row>
    <row r="81" spans="2:12" s="6" customFormat="1" ht="15.75" customHeight="1">
      <c r="B81" s="22"/>
      <c r="C81" s="18" t="s">
        <v>30</v>
      </c>
      <c r="F81" s="16" t="str">
        <f>$E$17</f>
        <v>Fyzikální ústav AV ČR</v>
      </c>
      <c r="I81" s="18" t="s">
        <v>37</v>
      </c>
      <c r="J81" s="16" t="str">
        <f>$E$23</f>
        <v>FATY - dokumentace staveb</v>
      </c>
      <c r="L81" s="22"/>
    </row>
    <row r="82" spans="2:12" s="6" customFormat="1" ht="15" customHeight="1">
      <c r="B82" s="22"/>
      <c r="C82" s="18" t="s">
        <v>35</v>
      </c>
      <c r="F82" s="16">
        <f>IF($E$20="","",$E$20)</f>
      </c>
      <c r="L82" s="22"/>
    </row>
    <row r="83" spans="2:12" s="6" customFormat="1" ht="11.25" customHeight="1">
      <c r="B83" s="22"/>
      <c r="L83" s="22"/>
    </row>
    <row r="84" spans="2:20" s="104" customFormat="1" ht="30" customHeight="1">
      <c r="B84" s="105"/>
      <c r="C84" s="106" t="s">
        <v>127</v>
      </c>
      <c r="D84" s="107" t="s">
        <v>62</v>
      </c>
      <c r="E84" s="107" t="s">
        <v>58</v>
      </c>
      <c r="F84" s="107" t="s">
        <v>128</v>
      </c>
      <c r="G84" s="107" t="s">
        <v>129</v>
      </c>
      <c r="H84" s="107" t="s">
        <v>130</v>
      </c>
      <c r="I84" s="107" t="s">
        <v>131</v>
      </c>
      <c r="J84" s="107" t="s">
        <v>132</v>
      </c>
      <c r="K84" s="108" t="s">
        <v>133</v>
      </c>
      <c r="L84" s="105"/>
      <c r="M84" s="51" t="s">
        <v>134</v>
      </c>
      <c r="N84" s="52" t="s">
        <v>47</v>
      </c>
      <c r="O84" s="52" t="s">
        <v>135</v>
      </c>
      <c r="P84" s="52" t="s">
        <v>136</v>
      </c>
      <c r="Q84" s="52" t="s">
        <v>137</v>
      </c>
      <c r="R84" s="52" t="s">
        <v>138</v>
      </c>
      <c r="S84" s="52" t="s">
        <v>139</v>
      </c>
      <c r="T84" s="53" t="s">
        <v>140</v>
      </c>
    </row>
    <row r="85" spans="2:63" s="6" customFormat="1" ht="30" customHeight="1">
      <c r="B85" s="22"/>
      <c r="C85" s="56" t="s">
        <v>108</v>
      </c>
      <c r="J85" s="109">
        <f>$BK$85</f>
        <v>0</v>
      </c>
      <c r="L85" s="22"/>
      <c r="M85" s="55"/>
      <c r="N85" s="46"/>
      <c r="O85" s="46"/>
      <c r="P85" s="110">
        <f>$P$86</f>
        <v>0</v>
      </c>
      <c r="Q85" s="46"/>
      <c r="R85" s="110">
        <f>$R$86</f>
        <v>0</v>
      </c>
      <c r="S85" s="46"/>
      <c r="T85" s="111">
        <f>$T$86</f>
        <v>0</v>
      </c>
      <c r="AT85" s="6" t="s">
        <v>76</v>
      </c>
      <c r="AU85" s="6" t="s">
        <v>109</v>
      </c>
      <c r="BK85" s="112">
        <f>$BK$86</f>
        <v>0</v>
      </c>
    </row>
    <row r="86" spans="2:63" s="113" customFormat="1" ht="37.5" customHeight="1">
      <c r="B86" s="114"/>
      <c r="D86" s="115" t="s">
        <v>76</v>
      </c>
      <c r="E86" s="116" t="s">
        <v>433</v>
      </c>
      <c r="F86" s="116" t="s">
        <v>434</v>
      </c>
      <c r="J86" s="117">
        <f>$BK$86</f>
        <v>0</v>
      </c>
      <c r="L86" s="114"/>
      <c r="M86" s="118"/>
      <c r="P86" s="119">
        <f>$P$87+$P$90</f>
        <v>0</v>
      </c>
      <c r="R86" s="119">
        <f>$R$87+$R$90</f>
        <v>0</v>
      </c>
      <c r="T86" s="120">
        <f>$T$87+$T$90</f>
        <v>0</v>
      </c>
      <c r="AR86" s="115" t="s">
        <v>85</v>
      </c>
      <c r="AT86" s="115" t="s">
        <v>76</v>
      </c>
      <c r="AU86" s="115" t="s">
        <v>77</v>
      </c>
      <c r="AY86" s="115" t="s">
        <v>143</v>
      </c>
      <c r="BK86" s="121">
        <f>$BK$87+$BK$90</f>
        <v>0</v>
      </c>
    </row>
    <row r="87" spans="2:63" s="113" customFormat="1" ht="21" customHeight="1">
      <c r="B87" s="114"/>
      <c r="D87" s="115" t="s">
        <v>76</v>
      </c>
      <c r="E87" s="122" t="s">
        <v>649</v>
      </c>
      <c r="F87" s="122" t="s">
        <v>650</v>
      </c>
      <c r="J87" s="123">
        <f>$BK$87</f>
        <v>0</v>
      </c>
      <c r="L87" s="114"/>
      <c r="M87" s="118"/>
      <c r="P87" s="119">
        <f>SUM($P$88:$P$89)</f>
        <v>0</v>
      </c>
      <c r="R87" s="119">
        <f>SUM($R$88:$R$89)</f>
        <v>0</v>
      </c>
      <c r="T87" s="120">
        <f>SUM($T$88:$T$89)</f>
        <v>0</v>
      </c>
      <c r="AR87" s="115" t="s">
        <v>85</v>
      </c>
      <c r="AT87" s="115" t="s">
        <v>76</v>
      </c>
      <c r="AU87" s="115" t="s">
        <v>23</v>
      </c>
      <c r="AY87" s="115" t="s">
        <v>143</v>
      </c>
      <c r="BK87" s="121">
        <f>SUM($BK$88:$BK$89)</f>
        <v>0</v>
      </c>
    </row>
    <row r="88" spans="2:65" s="6" customFormat="1" ht="15.75" customHeight="1">
      <c r="B88" s="22"/>
      <c r="C88" s="124" t="s">
        <v>23</v>
      </c>
      <c r="D88" s="124" t="s">
        <v>146</v>
      </c>
      <c r="E88" s="125" t="s">
        <v>651</v>
      </c>
      <c r="F88" s="126" t="s">
        <v>652</v>
      </c>
      <c r="G88" s="127" t="s">
        <v>217</v>
      </c>
      <c r="H88" s="128">
        <v>1</v>
      </c>
      <c r="I88" s="129"/>
      <c r="J88" s="130">
        <f>ROUND($I$88*$H$88,2)</f>
        <v>0</v>
      </c>
      <c r="K88" s="126"/>
      <c r="L88" s="22"/>
      <c r="M88" s="131"/>
      <c r="N88" s="132" t="s">
        <v>48</v>
      </c>
      <c r="Q88" s="133">
        <v>0</v>
      </c>
      <c r="R88" s="133">
        <f>$Q$88*$H$88</f>
        <v>0</v>
      </c>
      <c r="S88" s="133">
        <v>0</v>
      </c>
      <c r="T88" s="134">
        <f>$S$88*$H$88</f>
        <v>0</v>
      </c>
      <c r="AR88" s="84" t="s">
        <v>249</v>
      </c>
      <c r="AT88" s="84" t="s">
        <v>146</v>
      </c>
      <c r="AU88" s="84" t="s">
        <v>85</v>
      </c>
      <c r="AY88" s="6" t="s">
        <v>143</v>
      </c>
      <c r="BE88" s="135">
        <f>IF($N$88="základní",$J$88,0)</f>
        <v>0</v>
      </c>
      <c r="BF88" s="135">
        <f>IF($N$88="snížená",$J$88,0)</f>
        <v>0</v>
      </c>
      <c r="BG88" s="135">
        <f>IF($N$88="zákl. přenesená",$J$88,0)</f>
        <v>0</v>
      </c>
      <c r="BH88" s="135">
        <f>IF($N$88="sníž. přenesená",$J$88,0)</f>
        <v>0</v>
      </c>
      <c r="BI88" s="135">
        <f>IF($N$88="nulová",$J$88,0)</f>
        <v>0</v>
      </c>
      <c r="BJ88" s="84" t="s">
        <v>23</v>
      </c>
      <c r="BK88" s="135">
        <f>ROUND($I$88*$H$88,2)</f>
        <v>0</v>
      </c>
      <c r="BL88" s="84" t="s">
        <v>249</v>
      </c>
      <c r="BM88" s="84" t="s">
        <v>653</v>
      </c>
    </row>
    <row r="89" spans="2:65" s="6" customFormat="1" ht="15.75" customHeight="1">
      <c r="B89" s="22"/>
      <c r="C89" s="160" t="s">
        <v>85</v>
      </c>
      <c r="D89" s="160" t="s">
        <v>228</v>
      </c>
      <c r="E89" s="158" t="s">
        <v>654</v>
      </c>
      <c r="F89" s="159" t="s">
        <v>655</v>
      </c>
      <c r="G89" s="160" t="s">
        <v>217</v>
      </c>
      <c r="H89" s="161">
        <v>1</v>
      </c>
      <c r="I89" s="162"/>
      <c r="J89" s="163">
        <f>ROUND($I$89*$H$89,2)</f>
        <v>0</v>
      </c>
      <c r="K89" s="159"/>
      <c r="L89" s="164"/>
      <c r="M89" s="165"/>
      <c r="N89" s="166" t="s">
        <v>48</v>
      </c>
      <c r="Q89" s="133">
        <v>0</v>
      </c>
      <c r="R89" s="133">
        <f>$Q$89*$H$89</f>
        <v>0</v>
      </c>
      <c r="S89" s="133">
        <v>0</v>
      </c>
      <c r="T89" s="134">
        <f>$S$89*$H$89</f>
        <v>0</v>
      </c>
      <c r="AR89" s="84" t="s">
        <v>368</v>
      </c>
      <c r="AT89" s="84" t="s">
        <v>228</v>
      </c>
      <c r="AU89" s="84" t="s">
        <v>85</v>
      </c>
      <c r="AY89" s="84" t="s">
        <v>143</v>
      </c>
      <c r="BE89" s="135">
        <f>IF($N$89="základní",$J$89,0)</f>
        <v>0</v>
      </c>
      <c r="BF89" s="135">
        <f>IF($N$89="snížená",$J$89,0)</f>
        <v>0</v>
      </c>
      <c r="BG89" s="135">
        <f>IF($N$89="zákl. přenesená",$J$89,0)</f>
        <v>0</v>
      </c>
      <c r="BH89" s="135">
        <f>IF($N$89="sníž. přenesená",$J$89,0)</f>
        <v>0</v>
      </c>
      <c r="BI89" s="135">
        <f>IF($N$89="nulová",$J$89,0)</f>
        <v>0</v>
      </c>
      <c r="BJ89" s="84" t="s">
        <v>23</v>
      </c>
      <c r="BK89" s="135">
        <f>ROUND($I$89*$H$89,2)</f>
        <v>0</v>
      </c>
      <c r="BL89" s="84" t="s">
        <v>249</v>
      </c>
      <c r="BM89" s="84" t="s">
        <v>656</v>
      </c>
    </row>
    <row r="90" spans="2:63" s="113" customFormat="1" ht="30.75" customHeight="1">
      <c r="B90" s="114"/>
      <c r="D90" s="115" t="s">
        <v>76</v>
      </c>
      <c r="E90" s="122" t="s">
        <v>657</v>
      </c>
      <c r="F90" s="122" t="s">
        <v>658</v>
      </c>
      <c r="J90" s="123">
        <f>$BK$90</f>
        <v>0</v>
      </c>
      <c r="L90" s="114"/>
      <c r="M90" s="118"/>
      <c r="P90" s="119">
        <f>SUM($P$91:$P$93)</f>
        <v>0</v>
      </c>
      <c r="R90" s="119">
        <f>SUM($R$91:$R$93)</f>
        <v>0</v>
      </c>
      <c r="T90" s="120">
        <f>SUM($T$91:$T$93)</f>
        <v>0</v>
      </c>
      <c r="AR90" s="115" t="s">
        <v>85</v>
      </c>
      <c r="AT90" s="115" t="s">
        <v>76</v>
      </c>
      <c r="AU90" s="115" t="s">
        <v>23</v>
      </c>
      <c r="AY90" s="115" t="s">
        <v>143</v>
      </c>
      <c r="BK90" s="121">
        <f>SUM($BK$91:$BK$93)</f>
        <v>0</v>
      </c>
    </row>
    <row r="91" spans="2:65" s="6" customFormat="1" ht="15.75" customHeight="1">
      <c r="B91" s="22"/>
      <c r="C91" s="127" t="s">
        <v>144</v>
      </c>
      <c r="D91" s="127" t="s">
        <v>146</v>
      </c>
      <c r="E91" s="125" t="s">
        <v>659</v>
      </c>
      <c r="F91" s="126" t="s">
        <v>660</v>
      </c>
      <c r="G91" s="127" t="s">
        <v>217</v>
      </c>
      <c r="H91" s="128">
        <v>2</v>
      </c>
      <c r="I91" s="129"/>
      <c r="J91" s="130">
        <f>ROUND($I$91*$H$91,2)</f>
        <v>0</v>
      </c>
      <c r="K91" s="126"/>
      <c r="L91" s="22"/>
      <c r="M91" s="131"/>
      <c r="N91" s="132" t="s">
        <v>48</v>
      </c>
      <c r="Q91" s="133">
        <v>0</v>
      </c>
      <c r="R91" s="133">
        <f>$Q$91*$H$91</f>
        <v>0</v>
      </c>
      <c r="S91" s="133">
        <v>0</v>
      </c>
      <c r="T91" s="134">
        <f>$S$91*$H$91</f>
        <v>0</v>
      </c>
      <c r="AR91" s="84" t="s">
        <v>249</v>
      </c>
      <c r="AT91" s="84" t="s">
        <v>146</v>
      </c>
      <c r="AU91" s="84" t="s">
        <v>85</v>
      </c>
      <c r="AY91" s="84" t="s">
        <v>143</v>
      </c>
      <c r="BE91" s="135">
        <f>IF($N$91="základní",$J$91,0)</f>
        <v>0</v>
      </c>
      <c r="BF91" s="135">
        <f>IF($N$91="snížená",$J$91,0)</f>
        <v>0</v>
      </c>
      <c r="BG91" s="135">
        <f>IF($N$91="zákl. přenesená",$J$91,0)</f>
        <v>0</v>
      </c>
      <c r="BH91" s="135">
        <f>IF($N$91="sníž. přenesená",$J$91,0)</f>
        <v>0</v>
      </c>
      <c r="BI91" s="135">
        <f>IF($N$91="nulová",$J$91,0)</f>
        <v>0</v>
      </c>
      <c r="BJ91" s="84" t="s">
        <v>23</v>
      </c>
      <c r="BK91" s="135">
        <f>ROUND($I$91*$H$91,2)</f>
        <v>0</v>
      </c>
      <c r="BL91" s="84" t="s">
        <v>249</v>
      </c>
      <c r="BM91" s="84" t="s">
        <v>661</v>
      </c>
    </row>
    <row r="92" spans="2:47" s="6" customFormat="1" ht="16.5" customHeight="1">
      <c r="B92" s="22"/>
      <c r="D92" s="136" t="s">
        <v>153</v>
      </c>
      <c r="F92" s="137" t="s">
        <v>662</v>
      </c>
      <c r="L92" s="22"/>
      <c r="M92" s="48"/>
      <c r="T92" s="49"/>
      <c r="AT92" s="6" t="s">
        <v>153</v>
      </c>
      <c r="AU92" s="6" t="s">
        <v>85</v>
      </c>
    </row>
    <row r="93" spans="2:65" s="6" customFormat="1" ht="15.75" customHeight="1">
      <c r="B93" s="22"/>
      <c r="C93" s="157" t="s">
        <v>151</v>
      </c>
      <c r="D93" s="157" t="s">
        <v>228</v>
      </c>
      <c r="E93" s="158" t="s">
        <v>663</v>
      </c>
      <c r="F93" s="159" t="s">
        <v>664</v>
      </c>
      <c r="G93" s="160" t="s">
        <v>217</v>
      </c>
      <c r="H93" s="161">
        <v>2</v>
      </c>
      <c r="I93" s="162"/>
      <c r="J93" s="163">
        <f>ROUND($I$93*$H$93,2)</f>
        <v>0</v>
      </c>
      <c r="K93" s="159"/>
      <c r="L93" s="164"/>
      <c r="M93" s="165"/>
      <c r="N93" s="168" t="s">
        <v>48</v>
      </c>
      <c r="O93" s="169"/>
      <c r="P93" s="169"/>
      <c r="Q93" s="170">
        <v>0</v>
      </c>
      <c r="R93" s="170">
        <f>$Q$93*$H$93</f>
        <v>0</v>
      </c>
      <c r="S93" s="170">
        <v>0</v>
      </c>
      <c r="T93" s="171">
        <f>$S$93*$H$93</f>
        <v>0</v>
      </c>
      <c r="AR93" s="84" t="s">
        <v>368</v>
      </c>
      <c r="AT93" s="84" t="s">
        <v>228</v>
      </c>
      <c r="AU93" s="84" t="s">
        <v>85</v>
      </c>
      <c r="AY93" s="6" t="s">
        <v>143</v>
      </c>
      <c r="BE93" s="135">
        <f>IF($N$93="základní",$J$93,0)</f>
        <v>0</v>
      </c>
      <c r="BF93" s="135">
        <f>IF($N$93="snížená",$J$93,0)</f>
        <v>0</v>
      </c>
      <c r="BG93" s="135">
        <f>IF($N$93="zákl. přenesená",$J$93,0)</f>
        <v>0</v>
      </c>
      <c r="BH93" s="135">
        <f>IF($N$93="sníž. přenesená",$J$93,0)</f>
        <v>0</v>
      </c>
      <c r="BI93" s="135">
        <f>IF($N$93="nulová",$J$93,0)</f>
        <v>0</v>
      </c>
      <c r="BJ93" s="84" t="s">
        <v>23</v>
      </c>
      <c r="BK93" s="135">
        <f>ROUND($I$93*$H$93,2)</f>
        <v>0</v>
      </c>
      <c r="BL93" s="84" t="s">
        <v>249</v>
      </c>
      <c r="BM93" s="84" t="s">
        <v>665</v>
      </c>
    </row>
    <row r="94" spans="2:12" s="6" customFormat="1" ht="7.5" customHeight="1">
      <c r="B94" s="36"/>
      <c r="C94" s="37"/>
      <c r="D94" s="37"/>
      <c r="E94" s="37"/>
      <c r="F94" s="37"/>
      <c r="G94" s="37"/>
      <c r="H94" s="37"/>
      <c r="I94" s="37"/>
      <c r="J94" s="37"/>
      <c r="K94" s="37"/>
      <c r="L94" s="22"/>
    </row>
    <row r="398" s="2" customFormat="1" ht="14.25" customHeight="1"/>
  </sheetData>
  <sheetProtection/>
  <autoFilter ref="C84:K84"/>
  <mergeCells count="12">
    <mergeCell ref="E51:H51"/>
    <mergeCell ref="E73:H73"/>
    <mergeCell ref="E75:H75"/>
    <mergeCell ref="E77:H77"/>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4"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27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14"/>
      <c r="C1" s="214"/>
      <c r="D1" s="213" t="s">
        <v>1</v>
      </c>
      <c r="E1" s="214"/>
      <c r="F1" s="215" t="s">
        <v>935</v>
      </c>
      <c r="G1" s="220" t="s">
        <v>936</v>
      </c>
      <c r="H1" s="220"/>
      <c r="I1" s="214"/>
      <c r="J1" s="215" t="s">
        <v>937</v>
      </c>
      <c r="K1" s="213" t="s">
        <v>99</v>
      </c>
      <c r="L1" s="215" t="s">
        <v>938</v>
      </c>
      <c r="M1" s="215"/>
      <c r="N1" s="215"/>
      <c r="O1" s="215"/>
      <c r="P1" s="215"/>
      <c r="Q1" s="215"/>
      <c r="R1" s="215"/>
      <c r="S1" s="215"/>
      <c r="T1" s="215"/>
      <c r="U1" s="211"/>
      <c r="V1" s="21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08" t="s">
        <v>6</v>
      </c>
      <c r="M2" s="175"/>
      <c r="N2" s="175"/>
      <c r="O2" s="175"/>
      <c r="P2" s="175"/>
      <c r="Q2" s="175"/>
      <c r="R2" s="175"/>
      <c r="S2" s="175"/>
      <c r="T2" s="175"/>
      <c r="U2" s="175"/>
      <c r="V2" s="175"/>
      <c r="AT2" s="2" t="s">
        <v>95</v>
      </c>
    </row>
    <row r="3" spans="2:46" s="2" customFormat="1" ht="7.5" customHeight="1">
      <c r="B3" s="7"/>
      <c r="C3" s="8"/>
      <c r="D3" s="8"/>
      <c r="E3" s="8"/>
      <c r="F3" s="8"/>
      <c r="G3" s="8"/>
      <c r="H3" s="8"/>
      <c r="I3" s="8"/>
      <c r="J3" s="8"/>
      <c r="K3" s="9"/>
      <c r="AT3" s="2" t="s">
        <v>85</v>
      </c>
    </row>
    <row r="4" spans="2:46" s="2" customFormat="1" ht="37.5" customHeight="1">
      <c r="B4" s="10"/>
      <c r="D4" s="11" t="s">
        <v>100</v>
      </c>
      <c r="K4" s="12"/>
      <c r="M4" s="13" t="s">
        <v>11</v>
      </c>
      <c r="AT4" s="2" t="s">
        <v>4</v>
      </c>
    </row>
    <row r="5" spans="2:11" s="2" customFormat="1" ht="7.5" customHeight="1">
      <c r="B5" s="10"/>
      <c r="K5" s="12"/>
    </row>
    <row r="6" spans="2:11" s="2" customFormat="1" ht="15.75" customHeight="1">
      <c r="B6" s="10"/>
      <c r="D6" s="18" t="s">
        <v>17</v>
      </c>
      <c r="K6" s="12"/>
    </row>
    <row r="7" spans="2:11" s="2" customFormat="1" ht="15.75" customHeight="1">
      <c r="B7" s="10"/>
      <c r="E7" s="209" t="str">
        <f>'Rekapitulace stavby'!$K$6</f>
        <v>Archiv dokumentů FZÚ</v>
      </c>
      <c r="F7" s="175"/>
      <c r="G7" s="175"/>
      <c r="H7" s="175"/>
      <c r="K7" s="12"/>
    </row>
    <row r="8" spans="2:11" s="2" customFormat="1" ht="15.75" customHeight="1">
      <c r="B8" s="10"/>
      <c r="D8" s="18" t="s">
        <v>101</v>
      </c>
      <c r="K8" s="12"/>
    </row>
    <row r="9" spans="2:11" s="84" customFormat="1" ht="16.5" customHeight="1">
      <c r="B9" s="85"/>
      <c r="E9" s="209" t="s">
        <v>102</v>
      </c>
      <c r="F9" s="210"/>
      <c r="G9" s="210"/>
      <c r="H9" s="210"/>
      <c r="K9" s="86"/>
    </row>
    <row r="10" spans="2:11" s="6" customFormat="1" ht="15.75" customHeight="1">
      <c r="B10" s="22"/>
      <c r="D10" s="18" t="s">
        <v>103</v>
      </c>
      <c r="K10" s="25"/>
    </row>
    <row r="11" spans="2:11" s="6" customFormat="1" ht="37.5" customHeight="1">
      <c r="B11" s="22"/>
      <c r="E11" s="191" t="s">
        <v>666</v>
      </c>
      <c r="F11" s="176"/>
      <c r="G11" s="176"/>
      <c r="H11" s="176"/>
      <c r="K11" s="25"/>
    </row>
    <row r="12" spans="2:11" s="6" customFormat="1" ht="14.25" customHeight="1">
      <c r="B12" s="22"/>
      <c r="K12" s="25"/>
    </row>
    <row r="13" spans="2:11" s="6" customFormat="1" ht="15" customHeight="1">
      <c r="B13" s="22"/>
      <c r="D13" s="18" t="s">
        <v>20</v>
      </c>
      <c r="F13" s="16"/>
      <c r="I13" s="18" t="s">
        <v>22</v>
      </c>
      <c r="J13" s="16"/>
      <c r="K13" s="25"/>
    </row>
    <row r="14" spans="2:11" s="6" customFormat="1" ht="15" customHeight="1">
      <c r="B14" s="22"/>
      <c r="D14" s="18" t="s">
        <v>24</v>
      </c>
      <c r="F14" s="16" t="s">
        <v>667</v>
      </c>
      <c r="I14" s="18" t="s">
        <v>26</v>
      </c>
      <c r="J14" s="45" t="str">
        <f>'Rekapitulace stavby'!$AN$8</f>
        <v>19.10.2014</v>
      </c>
      <c r="K14" s="25"/>
    </row>
    <row r="15" spans="2:11" s="6" customFormat="1" ht="12" customHeight="1">
      <c r="B15" s="22"/>
      <c r="K15" s="25"/>
    </row>
    <row r="16" spans="2:11" s="6" customFormat="1" ht="15" customHeight="1">
      <c r="B16" s="22"/>
      <c r="D16" s="18" t="s">
        <v>30</v>
      </c>
      <c r="I16" s="18" t="s">
        <v>31</v>
      </c>
      <c r="J16" s="16" t="str">
        <f>IF('Rekapitulace stavby'!$AN$10="","",'Rekapitulace stavby'!$AN$10)</f>
        <v>IČO 68378271</v>
      </c>
      <c r="K16" s="25"/>
    </row>
    <row r="17" spans="2:11" s="6" customFormat="1" ht="18.75" customHeight="1">
      <c r="B17" s="22"/>
      <c r="E17" s="16" t="str">
        <f>IF('Rekapitulace stavby'!$E$11="","",'Rekapitulace stavby'!$E$11)</f>
        <v>Fyzikální ústav AV ČR</v>
      </c>
      <c r="I17" s="18" t="s">
        <v>34</v>
      </c>
      <c r="J17" s="16">
        <f>IF('Rekapitulace stavby'!$AN$11="","",'Rekapitulace stavby'!$AN$11)</f>
      </c>
      <c r="K17" s="25"/>
    </row>
    <row r="18" spans="2:11" s="6" customFormat="1" ht="7.5" customHeight="1">
      <c r="B18" s="22"/>
      <c r="K18" s="25"/>
    </row>
    <row r="19" spans="2:11" s="6" customFormat="1" ht="15" customHeight="1">
      <c r="B19" s="22"/>
      <c r="D19" s="18" t="s">
        <v>35</v>
      </c>
      <c r="I19" s="18" t="s">
        <v>31</v>
      </c>
      <c r="J19" s="16">
        <f>IF('Rekapitulace stavby'!$AN$13="Vyplň údaj","",IF('Rekapitulace stavby'!$AN$13="","",'Rekapitulace stavby'!$AN$13))</f>
      </c>
      <c r="K19" s="25"/>
    </row>
    <row r="20" spans="2:11" s="6" customFormat="1" ht="18.75" customHeight="1">
      <c r="B20" s="22"/>
      <c r="E20" s="16">
        <f>IF('Rekapitulace stavby'!$E$14="Vyplň údaj","",IF('Rekapitulace stavby'!$E$14="","",'Rekapitulace stavby'!$E$14))</f>
      </c>
      <c r="I20" s="18" t="s">
        <v>34</v>
      </c>
      <c r="J20" s="16">
        <f>IF('Rekapitulace stavby'!$AN$14="Vyplň údaj","",IF('Rekapitulace stavby'!$AN$14="","",'Rekapitulace stavby'!$AN$14))</f>
      </c>
      <c r="K20" s="25"/>
    </row>
    <row r="21" spans="2:11" s="6" customFormat="1" ht="7.5" customHeight="1">
      <c r="B21" s="22"/>
      <c r="K21" s="25"/>
    </row>
    <row r="22" spans="2:11" s="6" customFormat="1" ht="15" customHeight="1">
      <c r="B22" s="22"/>
      <c r="D22" s="18" t="s">
        <v>37</v>
      </c>
      <c r="I22" s="18" t="s">
        <v>31</v>
      </c>
      <c r="J22" s="16" t="str">
        <f>IF('Rekapitulace stavby'!$AN$16="","",'Rekapitulace stavby'!$AN$16)</f>
        <v>IČO 18432832</v>
      </c>
      <c r="K22" s="25"/>
    </row>
    <row r="23" spans="2:11" s="6" customFormat="1" ht="18.75" customHeight="1">
      <c r="B23" s="22"/>
      <c r="E23" s="16" t="str">
        <f>IF('Rekapitulace stavby'!$E$17="","",'Rekapitulace stavby'!$E$17)</f>
        <v>FATY - dokumentace staveb</v>
      </c>
      <c r="I23" s="18" t="s">
        <v>34</v>
      </c>
      <c r="J23" s="16">
        <f>IF('Rekapitulace stavby'!$AN$17="","",'Rekapitulace stavby'!$AN$17)</f>
      </c>
      <c r="K23" s="25"/>
    </row>
    <row r="24" spans="2:11" s="6" customFormat="1" ht="7.5" customHeight="1">
      <c r="B24" s="22"/>
      <c r="K24" s="25"/>
    </row>
    <row r="25" spans="2:11" s="6" customFormat="1" ht="15" customHeight="1">
      <c r="B25" s="22"/>
      <c r="D25" s="18" t="s">
        <v>41</v>
      </c>
      <c r="K25" s="25"/>
    </row>
    <row r="26" spans="2:11" s="84" customFormat="1" ht="15.75" customHeight="1">
      <c r="B26" s="85"/>
      <c r="E26" s="181"/>
      <c r="F26" s="210"/>
      <c r="G26" s="210"/>
      <c r="H26" s="210"/>
      <c r="K26" s="86"/>
    </row>
    <row r="27" spans="2:11" s="6" customFormat="1" ht="7.5" customHeight="1">
      <c r="B27" s="22"/>
      <c r="K27" s="25"/>
    </row>
    <row r="28" spans="2:11" s="6" customFormat="1" ht="7.5" customHeight="1">
      <c r="B28" s="22"/>
      <c r="D28" s="46"/>
      <c r="E28" s="46"/>
      <c r="F28" s="46"/>
      <c r="G28" s="46"/>
      <c r="H28" s="46"/>
      <c r="I28" s="46"/>
      <c r="J28" s="46"/>
      <c r="K28" s="87"/>
    </row>
    <row r="29" spans="2:11" s="6" customFormat="1" ht="26.25" customHeight="1">
      <c r="B29" s="22"/>
      <c r="D29" s="88" t="s">
        <v>43</v>
      </c>
      <c r="J29" s="57">
        <f>ROUND($J$120,2)</f>
        <v>0</v>
      </c>
      <c r="K29" s="25"/>
    </row>
    <row r="30" spans="2:11" s="6" customFormat="1" ht="7.5" customHeight="1">
      <c r="B30" s="22"/>
      <c r="D30" s="46"/>
      <c r="E30" s="46"/>
      <c r="F30" s="46"/>
      <c r="G30" s="46"/>
      <c r="H30" s="46"/>
      <c r="I30" s="46"/>
      <c r="J30" s="46"/>
      <c r="K30" s="87"/>
    </row>
    <row r="31" spans="2:11" s="6" customFormat="1" ht="15" customHeight="1">
      <c r="B31" s="22"/>
      <c r="F31" s="26" t="s">
        <v>45</v>
      </c>
      <c r="I31" s="26" t="s">
        <v>44</v>
      </c>
      <c r="J31" s="26" t="s">
        <v>46</v>
      </c>
      <c r="K31" s="25"/>
    </row>
    <row r="32" spans="2:11" s="6" customFormat="1" ht="15" customHeight="1">
      <c r="B32" s="22"/>
      <c r="D32" s="28" t="s">
        <v>47</v>
      </c>
      <c r="E32" s="28" t="s">
        <v>48</v>
      </c>
      <c r="F32" s="89">
        <f>ROUND(SUM($BE$120:$BE$275),2)</f>
        <v>0</v>
      </c>
      <c r="I32" s="90">
        <v>0.21</v>
      </c>
      <c r="J32" s="89">
        <f>ROUND(SUM($BE$120:$BE$275)*$I$32,2)</f>
        <v>0</v>
      </c>
      <c r="K32" s="25"/>
    </row>
    <row r="33" spans="2:11" s="6" customFormat="1" ht="15" customHeight="1">
      <c r="B33" s="22"/>
      <c r="E33" s="28" t="s">
        <v>49</v>
      </c>
      <c r="F33" s="89">
        <f>ROUND(SUM($BF$120:$BF$275),2)</f>
        <v>0</v>
      </c>
      <c r="I33" s="90">
        <v>0.15</v>
      </c>
      <c r="J33" s="89">
        <f>ROUND(SUM($BF$120:$BF$275)*$I$33,2)</f>
        <v>0</v>
      </c>
      <c r="K33" s="25"/>
    </row>
    <row r="34" spans="2:11" s="6" customFormat="1" ht="15" customHeight="1" hidden="1">
      <c r="B34" s="22"/>
      <c r="E34" s="28" t="s">
        <v>50</v>
      </c>
      <c r="F34" s="89">
        <f>ROUND(SUM($BG$120:$BG$275),2)</f>
        <v>0</v>
      </c>
      <c r="I34" s="90">
        <v>0.21</v>
      </c>
      <c r="J34" s="89">
        <v>0</v>
      </c>
      <c r="K34" s="25"/>
    </row>
    <row r="35" spans="2:11" s="6" customFormat="1" ht="15" customHeight="1" hidden="1">
      <c r="B35" s="22"/>
      <c r="E35" s="28" t="s">
        <v>51</v>
      </c>
      <c r="F35" s="89">
        <f>ROUND(SUM($BH$120:$BH$275),2)</f>
        <v>0</v>
      </c>
      <c r="I35" s="90">
        <v>0.15</v>
      </c>
      <c r="J35" s="89">
        <v>0</v>
      </c>
      <c r="K35" s="25"/>
    </row>
    <row r="36" spans="2:11" s="6" customFormat="1" ht="15" customHeight="1" hidden="1">
      <c r="B36" s="22"/>
      <c r="E36" s="28" t="s">
        <v>52</v>
      </c>
      <c r="F36" s="89">
        <f>ROUND(SUM($BI$120:$BI$275),2)</f>
        <v>0</v>
      </c>
      <c r="I36" s="90">
        <v>0</v>
      </c>
      <c r="J36" s="89">
        <v>0</v>
      </c>
      <c r="K36" s="25"/>
    </row>
    <row r="37" spans="2:11" s="6" customFormat="1" ht="7.5" customHeight="1">
      <c r="B37" s="22"/>
      <c r="K37" s="25"/>
    </row>
    <row r="38" spans="2:11" s="6" customFormat="1" ht="26.25" customHeight="1">
      <c r="B38" s="22"/>
      <c r="C38" s="30"/>
      <c r="D38" s="31" t="s">
        <v>53</v>
      </c>
      <c r="E38" s="32"/>
      <c r="F38" s="32"/>
      <c r="G38" s="91" t="s">
        <v>54</v>
      </c>
      <c r="H38" s="33" t="s">
        <v>55</v>
      </c>
      <c r="I38" s="32"/>
      <c r="J38" s="34">
        <f>ROUND(SUM($J$29:$J$36),2)</f>
        <v>0</v>
      </c>
      <c r="K38" s="92"/>
    </row>
    <row r="39" spans="2:11" s="6" customFormat="1" ht="15" customHeight="1">
      <c r="B39" s="36"/>
      <c r="C39" s="37"/>
      <c r="D39" s="37"/>
      <c r="E39" s="37"/>
      <c r="F39" s="37"/>
      <c r="G39" s="37"/>
      <c r="H39" s="37"/>
      <c r="I39" s="37"/>
      <c r="J39" s="37"/>
      <c r="K39" s="38"/>
    </row>
    <row r="43" spans="2:11" s="6" customFormat="1" ht="7.5" customHeight="1">
      <c r="B43" s="39"/>
      <c r="C43" s="40"/>
      <c r="D43" s="40"/>
      <c r="E43" s="40"/>
      <c r="F43" s="40"/>
      <c r="G43" s="40"/>
      <c r="H43" s="40"/>
      <c r="I43" s="40"/>
      <c r="J43" s="40"/>
      <c r="K43" s="93"/>
    </row>
    <row r="44" spans="2:11" s="6" customFormat="1" ht="37.5" customHeight="1">
      <c r="B44" s="22"/>
      <c r="C44" s="11" t="s">
        <v>105</v>
      </c>
      <c r="K44" s="25"/>
    </row>
    <row r="45" spans="2:11" s="6" customFormat="1" ht="7.5" customHeight="1">
      <c r="B45" s="22"/>
      <c r="K45" s="25"/>
    </row>
    <row r="46" spans="2:11" s="6" customFormat="1" ht="15" customHeight="1">
      <c r="B46" s="22"/>
      <c r="C46" s="18" t="s">
        <v>17</v>
      </c>
      <c r="K46" s="25"/>
    </row>
    <row r="47" spans="2:11" s="6" customFormat="1" ht="16.5" customHeight="1">
      <c r="B47" s="22"/>
      <c r="E47" s="209" t="str">
        <f>$E$7</f>
        <v>Archiv dokumentů FZÚ</v>
      </c>
      <c r="F47" s="176"/>
      <c r="G47" s="176"/>
      <c r="H47" s="176"/>
      <c r="K47" s="25"/>
    </row>
    <row r="48" spans="2:11" s="2" customFormat="1" ht="15.75" customHeight="1">
      <c r="B48" s="10"/>
      <c r="C48" s="18" t="s">
        <v>101</v>
      </c>
      <c r="K48" s="12"/>
    </row>
    <row r="49" spans="2:11" s="6" customFormat="1" ht="16.5" customHeight="1">
      <c r="B49" s="22"/>
      <c r="E49" s="209" t="s">
        <v>102</v>
      </c>
      <c r="F49" s="176"/>
      <c r="G49" s="176"/>
      <c r="H49" s="176"/>
      <c r="K49" s="25"/>
    </row>
    <row r="50" spans="2:11" s="6" customFormat="1" ht="15" customHeight="1">
      <c r="B50" s="22"/>
      <c r="C50" s="18" t="s">
        <v>103</v>
      </c>
      <c r="K50" s="25"/>
    </row>
    <row r="51" spans="2:11" s="6" customFormat="1" ht="19.5" customHeight="1">
      <c r="B51" s="22"/>
      <c r="E51" s="191" t="str">
        <f>$E$11</f>
        <v>D.1.4.d - Elektroinstalace</v>
      </c>
      <c r="F51" s="176"/>
      <c r="G51" s="176"/>
      <c r="H51" s="176"/>
      <c r="K51" s="25"/>
    </row>
    <row r="52" spans="2:11" s="6" customFormat="1" ht="7.5" customHeight="1">
      <c r="B52" s="22"/>
      <c r="K52" s="25"/>
    </row>
    <row r="53" spans="2:11" s="6" customFormat="1" ht="18.75" customHeight="1">
      <c r="B53" s="22"/>
      <c r="C53" s="18" t="s">
        <v>24</v>
      </c>
      <c r="F53" s="16" t="str">
        <f>$F$14</f>
        <v> </v>
      </c>
      <c r="I53" s="18" t="s">
        <v>26</v>
      </c>
      <c r="J53" s="45" t="str">
        <f>IF($J$14="","",$J$14)</f>
        <v>19.10.2014</v>
      </c>
      <c r="K53" s="25"/>
    </row>
    <row r="54" spans="2:11" s="6" customFormat="1" ht="7.5" customHeight="1">
      <c r="B54" s="22"/>
      <c r="K54" s="25"/>
    </row>
    <row r="55" spans="2:11" s="6" customFormat="1" ht="15.75" customHeight="1">
      <c r="B55" s="22"/>
      <c r="C55" s="18" t="s">
        <v>30</v>
      </c>
      <c r="F55" s="16" t="str">
        <f>$E$17</f>
        <v>Fyzikální ústav AV ČR</v>
      </c>
      <c r="I55" s="18" t="s">
        <v>37</v>
      </c>
      <c r="J55" s="16" t="str">
        <f>$E$23</f>
        <v>FATY - dokumentace staveb</v>
      </c>
      <c r="K55" s="25"/>
    </row>
    <row r="56" spans="2:11" s="6" customFormat="1" ht="15" customHeight="1">
      <c r="B56" s="22"/>
      <c r="C56" s="18" t="s">
        <v>35</v>
      </c>
      <c r="F56" s="16">
        <f>IF($E$20="","",$E$20)</f>
      </c>
      <c r="K56" s="25"/>
    </row>
    <row r="57" spans="2:11" s="6" customFormat="1" ht="11.25" customHeight="1">
      <c r="B57" s="22"/>
      <c r="K57" s="25"/>
    </row>
    <row r="58" spans="2:11" s="6" customFormat="1" ht="30" customHeight="1">
      <c r="B58" s="22"/>
      <c r="C58" s="94" t="s">
        <v>106</v>
      </c>
      <c r="D58" s="30"/>
      <c r="E58" s="30"/>
      <c r="F58" s="30"/>
      <c r="G58" s="30"/>
      <c r="H58" s="30"/>
      <c r="I58" s="30"/>
      <c r="J58" s="95" t="s">
        <v>107</v>
      </c>
      <c r="K58" s="35"/>
    </row>
    <row r="59" spans="2:11" s="6" customFormat="1" ht="11.25" customHeight="1">
      <c r="B59" s="22"/>
      <c r="K59" s="25"/>
    </row>
    <row r="60" spans="2:47" s="6" customFormat="1" ht="30" customHeight="1">
      <c r="B60" s="22"/>
      <c r="C60" s="56" t="s">
        <v>108</v>
      </c>
      <c r="J60" s="57">
        <f>ROUND($J$120,2)</f>
        <v>0</v>
      </c>
      <c r="K60" s="25"/>
      <c r="AU60" s="6" t="s">
        <v>109</v>
      </c>
    </row>
    <row r="61" spans="2:11" s="63" customFormat="1" ht="25.5" customHeight="1">
      <c r="B61" s="96"/>
      <c r="D61" s="97" t="s">
        <v>668</v>
      </c>
      <c r="E61" s="97"/>
      <c r="F61" s="97"/>
      <c r="G61" s="97"/>
      <c r="H61" s="97"/>
      <c r="I61" s="97"/>
      <c r="J61" s="98">
        <f>ROUND($J$121,2)</f>
        <v>0</v>
      </c>
      <c r="K61" s="99"/>
    </row>
    <row r="62" spans="2:11" s="72" customFormat="1" ht="21" customHeight="1">
      <c r="B62" s="100"/>
      <c r="D62" s="101" t="s">
        <v>669</v>
      </c>
      <c r="E62" s="101"/>
      <c r="F62" s="101"/>
      <c r="G62" s="101"/>
      <c r="H62" s="101"/>
      <c r="I62" s="101"/>
      <c r="J62" s="102">
        <f>ROUND($J$122,2)</f>
        <v>0</v>
      </c>
      <c r="K62" s="103"/>
    </row>
    <row r="63" spans="2:11" s="72" customFormat="1" ht="15.75" customHeight="1">
      <c r="B63" s="100"/>
      <c r="D63" s="101" t="s">
        <v>670</v>
      </c>
      <c r="E63" s="101"/>
      <c r="F63" s="101"/>
      <c r="G63" s="101"/>
      <c r="H63" s="101"/>
      <c r="I63" s="101"/>
      <c r="J63" s="102">
        <f>ROUND($J$125,2)</f>
        <v>0</v>
      </c>
      <c r="K63" s="103"/>
    </row>
    <row r="64" spans="2:11" s="72" customFormat="1" ht="15.75" customHeight="1">
      <c r="B64" s="100"/>
      <c r="D64" s="101" t="s">
        <v>671</v>
      </c>
      <c r="E64" s="101"/>
      <c r="F64" s="101"/>
      <c r="G64" s="101"/>
      <c r="H64" s="101"/>
      <c r="I64" s="101"/>
      <c r="J64" s="102">
        <f>ROUND($J$130,2)</f>
        <v>0</v>
      </c>
      <c r="K64" s="103"/>
    </row>
    <row r="65" spans="2:11" s="72" customFormat="1" ht="15.75" customHeight="1">
      <c r="B65" s="100"/>
      <c r="D65" s="101" t="s">
        <v>672</v>
      </c>
      <c r="E65" s="101"/>
      <c r="F65" s="101"/>
      <c r="G65" s="101"/>
      <c r="H65" s="101"/>
      <c r="I65" s="101"/>
      <c r="J65" s="102">
        <f>ROUND($J$135,2)</f>
        <v>0</v>
      </c>
      <c r="K65" s="103"/>
    </row>
    <row r="66" spans="2:11" s="72" customFormat="1" ht="15.75" customHeight="1">
      <c r="B66" s="100"/>
      <c r="D66" s="101" t="s">
        <v>673</v>
      </c>
      <c r="E66" s="101"/>
      <c r="F66" s="101"/>
      <c r="G66" s="101"/>
      <c r="H66" s="101"/>
      <c r="I66" s="101"/>
      <c r="J66" s="102">
        <f>ROUND($J$138,2)</f>
        <v>0</v>
      </c>
      <c r="K66" s="103"/>
    </row>
    <row r="67" spans="2:11" s="63" customFormat="1" ht="25.5" customHeight="1">
      <c r="B67" s="96"/>
      <c r="D67" s="97" t="s">
        <v>674</v>
      </c>
      <c r="E67" s="97"/>
      <c r="F67" s="97"/>
      <c r="G67" s="97"/>
      <c r="H67" s="97"/>
      <c r="I67" s="97"/>
      <c r="J67" s="98">
        <f>ROUND($J$141,2)</f>
        <v>0</v>
      </c>
      <c r="K67" s="99"/>
    </row>
    <row r="68" spans="2:11" s="63" customFormat="1" ht="25.5" customHeight="1">
      <c r="B68" s="96"/>
      <c r="D68" s="97" t="s">
        <v>675</v>
      </c>
      <c r="E68" s="97"/>
      <c r="F68" s="97"/>
      <c r="G68" s="97"/>
      <c r="H68" s="97"/>
      <c r="I68" s="97"/>
      <c r="J68" s="98">
        <f>ROUND($J$144,2)</f>
        <v>0</v>
      </c>
      <c r="K68" s="99"/>
    </row>
    <row r="69" spans="2:11" s="72" customFormat="1" ht="21" customHeight="1">
      <c r="B69" s="100"/>
      <c r="D69" s="101" t="s">
        <v>676</v>
      </c>
      <c r="E69" s="101"/>
      <c r="F69" s="101"/>
      <c r="G69" s="101"/>
      <c r="H69" s="101"/>
      <c r="I69" s="101"/>
      <c r="J69" s="102">
        <f>ROUND($J$145,2)</f>
        <v>0</v>
      </c>
      <c r="K69" s="103"/>
    </row>
    <row r="70" spans="2:11" s="72" customFormat="1" ht="15.75" customHeight="1">
      <c r="B70" s="100"/>
      <c r="D70" s="101" t="s">
        <v>677</v>
      </c>
      <c r="E70" s="101"/>
      <c r="F70" s="101"/>
      <c r="G70" s="101"/>
      <c r="H70" s="101"/>
      <c r="I70" s="101"/>
      <c r="J70" s="102">
        <f>ROUND($J$146,2)</f>
        <v>0</v>
      </c>
      <c r="K70" s="103"/>
    </row>
    <row r="71" spans="2:11" s="72" customFormat="1" ht="15.75" customHeight="1">
      <c r="B71" s="100"/>
      <c r="D71" s="101" t="s">
        <v>678</v>
      </c>
      <c r="E71" s="101"/>
      <c r="F71" s="101"/>
      <c r="G71" s="101"/>
      <c r="H71" s="101"/>
      <c r="I71" s="101"/>
      <c r="J71" s="102">
        <f>ROUND($J$151,2)</f>
        <v>0</v>
      </c>
      <c r="K71" s="103"/>
    </row>
    <row r="72" spans="2:11" s="72" customFormat="1" ht="15.75" customHeight="1">
      <c r="B72" s="100"/>
      <c r="D72" s="101" t="s">
        <v>679</v>
      </c>
      <c r="E72" s="101"/>
      <c r="F72" s="101"/>
      <c r="G72" s="101"/>
      <c r="H72" s="101"/>
      <c r="I72" s="101"/>
      <c r="J72" s="102">
        <f>ROUND($J$162,2)</f>
        <v>0</v>
      </c>
      <c r="K72" s="103"/>
    </row>
    <row r="73" spans="2:11" s="72" customFormat="1" ht="15.75" customHeight="1">
      <c r="B73" s="100"/>
      <c r="D73" s="101" t="s">
        <v>680</v>
      </c>
      <c r="E73" s="101"/>
      <c r="F73" s="101"/>
      <c r="G73" s="101"/>
      <c r="H73" s="101"/>
      <c r="I73" s="101"/>
      <c r="J73" s="102">
        <f>ROUND($J$165,2)</f>
        <v>0</v>
      </c>
      <c r="K73" s="103"/>
    </row>
    <row r="74" spans="2:11" s="72" customFormat="1" ht="15.75" customHeight="1">
      <c r="B74" s="100"/>
      <c r="D74" s="101" t="s">
        <v>681</v>
      </c>
      <c r="E74" s="101"/>
      <c r="F74" s="101"/>
      <c r="G74" s="101"/>
      <c r="H74" s="101"/>
      <c r="I74" s="101"/>
      <c r="J74" s="102">
        <f>ROUND($J$168,2)</f>
        <v>0</v>
      </c>
      <c r="K74" s="103"/>
    </row>
    <row r="75" spans="2:11" s="72" customFormat="1" ht="15.75" customHeight="1">
      <c r="B75" s="100"/>
      <c r="D75" s="101" t="s">
        <v>682</v>
      </c>
      <c r="E75" s="101"/>
      <c r="F75" s="101"/>
      <c r="G75" s="101"/>
      <c r="H75" s="101"/>
      <c r="I75" s="101"/>
      <c r="J75" s="102">
        <f>ROUND($J$171,2)</f>
        <v>0</v>
      </c>
      <c r="K75" s="103"/>
    </row>
    <row r="76" spans="2:11" s="72" customFormat="1" ht="15.75" customHeight="1">
      <c r="B76" s="100"/>
      <c r="D76" s="101" t="s">
        <v>683</v>
      </c>
      <c r="E76" s="101"/>
      <c r="F76" s="101"/>
      <c r="G76" s="101"/>
      <c r="H76" s="101"/>
      <c r="I76" s="101"/>
      <c r="J76" s="102">
        <f>ROUND($J$182,2)</f>
        <v>0</v>
      </c>
      <c r="K76" s="103"/>
    </row>
    <row r="77" spans="2:11" s="72" customFormat="1" ht="15.75" customHeight="1">
      <c r="B77" s="100"/>
      <c r="D77" s="101" t="s">
        <v>684</v>
      </c>
      <c r="E77" s="101"/>
      <c r="F77" s="101"/>
      <c r="G77" s="101"/>
      <c r="H77" s="101"/>
      <c r="I77" s="101"/>
      <c r="J77" s="102">
        <f>ROUND($J$185,2)</f>
        <v>0</v>
      </c>
      <c r="K77" s="103"/>
    </row>
    <row r="78" spans="2:11" s="72" customFormat="1" ht="15.75" customHeight="1">
      <c r="B78" s="100"/>
      <c r="D78" s="101" t="s">
        <v>685</v>
      </c>
      <c r="E78" s="101"/>
      <c r="F78" s="101"/>
      <c r="G78" s="101"/>
      <c r="H78" s="101"/>
      <c r="I78" s="101"/>
      <c r="J78" s="102">
        <f>ROUND($J$188,2)</f>
        <v>0</v>
      </c>
      <c r="K78" s="103"/>
    </row>
    <row r="79" spans="2:11" s="72" customFormat="1" ht="15.75" customHeight="1">
      <c r="B79" s="100"/>
      <c r="D79" s="101" t="s">
        <v>686</v>
      </c>
      <c r="E79" s="101"/>
      <c r="F79" s="101"/>
      <c r="G79" s="101"/>
      <c r="H79" s="101"/>
      <c r="I79" s="101"/>
      <c r="J79" s="102">
        <f>ROUND($J$193,2)</f>
        <v>0</v>
      </c>
      <c r="K79" s="103"/>
    </row>
    <row r="80" spans="2:11" s="72" customFormat="1" ht="15.75" customHeight="1">
      <c r="B80" s="100"/>
      <c r="D80" s="101" t="s">
        <v>687</v>
      </c>
      <c r="E80" s="101"/>
      <c r="F80" s="101"/>
      <c r="G80" s="101"/>
      <c r="H80" s="101"/>
      <c r="I80" s="101"/>
      <c r="J80" s="102">
        <f>ROUND($J$198,2)</f>
        <v>0</v>
      </c>
      <c r="K80" s="103"/>
    </row>
    <row r="81" spans="2:11" s="72" customFormat="1" ht="15.75" customHeight="1">
      <c r="B81" s="100"/>
      <c r="D81" s="101" t="s">
        <v>688</v>
      </c>
      <c r="E81" s="101"/>
      <c r="F81" s="101"/>
      <c r="G81" s="101"/>
      <c r="H81" s="101"/>
      <c r="I81" s="101"/>
      <c r="J81" s="102">
        <f>ROUND($J$205,2)</f>
        <v>0</v>
      </c>
      <c r="K81" s="103"/>
    </row>
    <row r="82" spans="2:11" s="72" customFormat="1" ht="15.75" customHeight="1">
      <c r="B82" s="100"/>
      <c r="D82" s="101" t="s">
        <v>689</v>
      </c>
      <c r="E82" s="101"/>
      <c r="F82" s="101"/>
      <c r="G82" s="101"/>
      <c r="H82" s="101"/>
      <c r="I82" s="101"/>
      <c r="J82" s="102">
        <f>ROUND($J$208,2)</f>
        <v>0</v>
      </c>
      <c r="K82" s="103"/>
    </row>
    <row r="83" spans="2:11" s="72" customFormat="1" ht="15.75" customHeight="1">
      <c r="B83" s="100"/>
      <c r="D83" s="101" t="s">
        <v>690</v>
      </c>
      <c r="E83" s="101"/>
      <c r="F83" s="101"/>
      <c r="G83" s="101"/>
      <c r="H83" s="101"/>
      <c r="I83" s="101"/>
      <c r="J83" s="102">
        <f>ROUND($J$211,2)</f>
        <v>0</v>
      </c>
      <c r="K83" s="103"/>
    </row>
    <row r="84" spans="2:11" s="72" customFormat="1" ht="21" customHeight="1">
      <c r="B84" s="100"/>
      <c r="D84" s="101" t="s">
        <v>691</v>
      </c>
      <c r="E84" s="101"/>
      <c r="F84" s="101"/>
      <c r="G84" s="101"/>
      <c r="H84" s="101"/>
      <c r="I84" s="101"/>
      <c r="J84" s="102">
        <f>ROUND($J$218,2)</f>
        <v>0</v>
      </c>
      <c r="K84" s="103"/>
    </row>
    <row r="85" spans="2:11" s="72" customFormat="1" ht="15.75" customHeight="1">
      <c r="B85" s="100"/>
      <c r="D85" s="101" t="s">
        <v>692</v>
      </c>
      <c r="E85" s="101"/>
      <c r="F85" s="101"/>
      <c r="G85" s="101"/>
      <c r="H85" s="101"/>
      <c r="I85" s="101"/>
      <c r="J85" s="102">
        <f>ROUND($J$219,2)</f>
        <v>0</v>
      </c>
      <c r="K85" s="103"/>
    </row>
    <row r="86" spans="2:11" s="72" customFormat="1" ht="15.75" customHeight="1">
      <c r="B86" s="100"/>
      <c r="D86" s="101" t="s">
        <v>693</v>
      </c>
      <c r="E86" s="101"/>
      <c r="F86" s="101"/>
      <c r="G86" s="101"/>
      <c r="H86" s="101"/>
      <c r="I86" s="101"/>
      <c r="J86" s="102">
        <f>ROUND($J$222,2)</f>
        <v>0</v>
      </c>
      <c r="K86" s="103"/>
    </row>
    <row r="87" spans="2:11" s="72" customFormat="1" ht="15.75" customHeight="1">
      <c r="B87" s="100"/>
      <c r="D87" s="101" t="s">
        <v>694</v>
      </c>
      <c r="E87" s="101"/>
      <c r="F87" s="101"/>
      <c r="G87" s="101"/>
      <c r="H87" s="101"/>
      <c r="I87" s="101"/>
      <c r="J87" s="102">
        <f>ROUND($J$223,2)</f>
        <v>0</v>
      </c>
      <c r="K87" s="103"/>
    </row>
    <row r="88" spans="2:11" s="72" customFormat="1" ht="15.75" customHeight="1">
      <c r="B88" s="100"/>
      <c r="D88" s="101" t="s">
        <v>695</v>
      </c>
      <c r="E88" s="101"/>
      <c r="F88" s="101"/>
      <c r="G88" s="101"/>
      <c r="H88" s="101"/>
      <c r="I88" s="101"/>
      <c r="J88" s="102">
        <f>ROUND($J$226,2)</f>
        <v>0</v>
      </c>
      <c r="K88" s="103"/>
    </row>
    <row r="89" spans="2:11" s="72" customFormat="1" ht="15.75" customHeight="1">
      <c r="B89" s="100"/>
      <c r="D89" s="101" t="s">
        <v>696</v>
      </c>
      <c r="E89" s="101"/>
      <c r="F89" s="101"/>
      <c r="G89" s="101"/>
      <c r="H89" s="101"/>
      <c r="I89" s="101"/>
      <c r="J89" s="102">
        <f>ROUND($J$227,2)</f>
        <v>0</v>
      </c>
      <c r="K89" s="103"/>
    </row>
    <row r="90" spans="2:11" s="72" customFormat="1" ht="15.75" customHeight="1">
      <c r="B90" s="100"/>
      <c r="D90" s="101" t="s">
        <v>697</v>
      </c>
      <c r="E90" s="101"/>
      <c r="F90" s="101"/>
      <c r="G90" s="101"/>
      <c r="H90" s="101"/>
      <c r="I90" s="101"/>
      <c r="J90" s="102">
        <f>ROUND($J$230,2)</f>
        <v>0</v>
      </c>
      <c r="K90" s="103"/>
    </row>
    <row r="91" spans="2:11" s="72" customFormat="1" ht="21" customHeight="1">
      <c r="B91" s="100"/>
      <c r="D91" s="101" t="s">
        <v>698</v>
      </c>
      <c r="E91" s="101"/>
      <c r="F91" s="101"/>
      <c r="G91" s="101"/>
      <c r="H91" s="101"/>
      <c r="I91" s="101"/>
      <c r="J91" s="102">
        <f>ROUND($J$240,2)</f>
        <v>0</v>
      </c>
      <c r="K91" s="103"/>
    </row>
    <row r="92" spans="2:11" s="72" customFormat="1" ht="21" customHeight="1">
      <c r="B92" s="100"/>
      <c r="D92" s="101" t="s">
        <v>699</v>
      </c>
      <c r="E92" s="101"/>
      <c r="F92" s="101"/>
      <c r="G92" s="101"/>
      <c r="H92" s="101"/>
      <c r="I92" s="101"/>
      <c r="J92" s="102">
        <f>ROUND($J$249,2)</f>
        <v>0</v>
      </c>
      <c r="K92" s="103"/>
    </row>
    <row r="93" spans="2:11" s="72" customFormat="1" ht="15.75" customHeight="1">
      <c r="B93" s="100"/>
      <c r="D93" s="101" t="s">
        <v>700</v>
      </c>
      <c r="E93" s="101"/>
      <c r="F93" s="101"/>
      <c r="G93" s="101"/>
      <c r="H93" s="101"/>
      <c r="I93" s="101"/>
      <c r="J93" s="102">
        <f>ROUND($J$250,2)</f>
        <v>0</v>
      </c>
      <c r="K93" s="103"/>
    </row>
    <row r="94" spans="2:11" s="72" customFormat="1" ht="21" customHeight="1">
      <c r="B94" s="100"/>
      <c r="D94" s="101" t="s">
        <v>701</v>
      </c>
      <c r="E94" s="101"/>
      <c r="F94" s="101"/>
      <c r="G94" s="101"/>
      <c r="H94" s="101"/>
      <c r="I94" s="101"/>
      <c r="J94" s="102">
        <f>ROUND($J$255,2)</f>
        <v>0</v>
      </c>
      <c r="K94" s="103"/>
    </row>
    <row r="95" spans="2:11" s="72" customFormat="1" ht="15.75" customHeight="1">
      <c r="B95" s="100"/>
      <c r="D95" s="101" t="s">
        <v>702</v>
      </c>
      <c r="E95" s="101"/>
      <c r="F95" s="101"/>
      <c r="G95" s="101"/>
      <c r="H95" s="101"/>
      <c r="I95" s="101"/>
      <c r="J95" s="102">
        <f>ROUND($J$256,2)</f>
        <v>0</v>
      </c>
      <c r="K95" s="103"/>
    </row>
    <row r="96" spans="2:11" s="72" customFormat="1" ht="15.75" customHeight="1">
      <c r="B96" s="100"/>
      <c r="D96" s="101" t="s">
        <v>703</v>
      </c>
      <c r="E96" s="101"/>
      <c r="F96" s="101"/>
      <c r="G96" s="101"/>
      <c r="H96" s="101"/>
      <c r="I96" s="101"/>
      <c r="J96" s="102">
        <f>ROUND($J$257,2)</f>
        <v>0</v>
      </c>
      <c r="K96" s="103"/>
    </row>
    <row r="97" spans="2:11" s="72" customFormat="1" ht="15.75" customHeight="1">
      <c r="B97" s="100"/>
      <c r="D97" s="101" t="s">
        <v>704</v>
      </c>
      <c r="E97" s="101"/>
      <c r="F97" s="101"/>
      <c r="G97" s="101"/>
      <c r="H97" s="101"/>
      <c r="I97" s="101"/>
      <c r="J97" s="102">
        <f>ROUND($J$262,2)</f>
        <v>0</v>
      </c>
      <c r="K97" s="103"/>
    </row>
    <row r="98" spans="2:11" s="72" customFormat="1" ht="15.75" customHeight="1">
      <c r="B98" s="100"/>
      <c r="D98" s="101" t="s">
        <v>705</v>
      </c>
      <c r="E98" s="101"/>
      <c r="F98" s="101"/>
      <c r="G98" s="101"/>
      <c r="H98" s="101"/>
      <c r="I98" s="101"/>
      <c r="J98" s="102">
        <f>ROUND($J$271,2)</f>
        <v>0</v>
      </c>
      <c r="K98" s="103"/>
    </row>
    <row r="99" spans="2:11" s="6" customFormat="1" ht="22.5" customHeight="1">
      <c r="B99" s="22"/>
      <c r="K99" s="25"/>
    </row>
    <row r="100" spans="2:11" s="6" customFormat="1" ht="7.5" customHeight="1">
      <c r="B100" s="36"/>
      <c r="C100" s="37"/>
      <c r="D100" s="37"/>
      <c r="E100" s="37"/>
      <c r="F100" s="37"/>
      <c r="G100" s="37"/>
      <c r="H100" s="37"/>
      <c r="I100" s="37"/>
      <c r="J100" s="37"/>
      <c r="K100" s="38"/>
    </row>
    <row r="104" spans="2:12" s="6" customFormat="1" ht="7.5" customHeight="1">
      <c r="B104" s="39"/>
      <c r="C104" s="40"/>
      <c r="D104" s="40"/>
      <c r="E104" s="40"/>
      <c r="F104" s="40"/>
      <c r="G104" s="40"/>
      <c r="H104" s="40"/>
      <c r="I104" s="40"/>
      <c r="J104" s="40"/>
      <c r="K104" s="40"/>
      <c r="L104" s="22"/>
    </row>
    <row r="105" spans="2:12" s="6" customFormat="1" ht="37.5" customHeight="1">
      <c r="B105" s="22"/>
      <c r="C105" s="11" t="s">
        <v>126</v>
      </c>
      <c r="L105" s="22"/>
    </row>
    <row r="106" spans="2:12" s="6" customFormat="1" ht="7.5" customHeight="1">
      <c r="B106" s="22"/>
      <c r="L106" s="22"/>
    </row>
    <row r="107" spans="2:12" s="6" customFormat="1" ht="15" customHeight="1">
      <c r="B107" s="22"/>
      <c r="C107" s="18" t="s">
        <v>17</v>
      </c>
      <c r="L107" s="22"/>
    </row>
    <row r="108" spans="2:12" s="6" customFormat="1" ht="16.5" customHeight="1">
      <c r="B108" s="22"/>
      <c r="E108" s="209" t="str">
        <f>$E$7</f>
        <v>Archiv dokumentů FZÚ</v>
      </c>
      <c r="F108" s="176"/>
      <c r="G108" s="176"/>
      <c r="H108" s="176"/>
      <c r="L108" s="22"/>
    </row>
    <row r="109" spans="2:12" s="2" customFormat="1" ht="15.75" customHeight="1">
      <c r="B109" s="10"/>
      <c r="C109" s="18" t="s">
        <v>101</v>
      </c>
      <c r="L109" s="10"/>
    </row>
    <row r="110" spans="2:12" s="6" customFormat="1" ht="16.5" customHeight="1">
      <c r="B110" s="22"/>
      <c r="E110" s="209" t="s">
        <v>102</v>
      </c>
      <c r="F110" s="176"/>
      <c r="G110" s="176"/>
      <c r="H110" s="176"/>
      <c r="L110" s="22"/>
    </row>
    <row r="111" spans="2:12" s="6" customFormat="1" ht="15" customHeight="1">
      <c r="B111" s="22"/>
      <c r="C111" s="18" t="s">
        <v>103</v>
      </c>
      <c r="L111" s="22"/>
    </row>
    <row r="112" spans="2:12" s="6" customFormat="1" ht="19.5" customHeight="1">
      <c r="B112" s="22"/>
      <c r="E112" s="191" t="str">
        <f>$E$11</f>
        <v>D.1.4.d - Elektroinstalace</v>
      </c>
      <c r="F112" s="176"/>
      <c r="G112" s="176"/>
      <c r="H112" s="176"/>
      <c r="L112" s="22"/>
    </row>
    <row r="113" spans="2:12" s="6" customFormat="1" ht="7.5" customHeight="1">
      <c r="B113" s="22"/>
      <c r="L113" s="22"/>
    </row>
    <row r="114" spans="2:12" s="6" customFormat="1" ht="18.75" customHeight="1">
      <c r="B114" s="22"/>
      <c r="C114" s="18" t="s">
        <v>24</v>
      </c>
      <c r="F114" s="16" t="str">
        <f>$F$14</f>
        <v> </v>
      </c>
      <c r="I114" s="18" t="s">
        <v>26</v>
      </c>
      <c r="J114" s="45" t="str">
        <f>IF($J$14="","",$J$14)</f>
        <v>19.10.2014</v>
      </c>
      <c r="L114" s="22"/>
    </row>
    <row r="115" spans="2:12" s="6" customFormat="1" ht="7.5" customHeight="1">
      <c r="B115" s="22"/>
      <c r="L115" s="22"/>
    </row>
    <row r="116" spans="2:12" s="6" customFormat="1" ht="15.75" customHeight="1">
      <c r="B116" s="22"/>
      <c r="C116" s="18" t="s">
        <v>30</v>
      </c>
      <c r="F116" s="16" t="str">
        <f>$E$17</f>
        <v>Fyzikální ústav AV ČR</v>
      </c>
      <c r="I116" s="18" t="s">
        <v>37</v>
      </c>
      <c r="J116" s="16" t="str">
        <f>$E$23</f>
        <v>FATY - dokumentace staveb</v>
      </c>
      <c r="L116" s="22"/>
    </row>
    <row r="117" spans="2:12" s="6" customFormat="1" ht="15" customHeight="1">
      <c r="B117" s="22"/>
      <c r="C117" s="18" t="s">
        <v>35</v>
      </c>
      <c r="F117" s="16">
        <f>IF($E$20="","",$E$20)</f>
      </c>
      <c r="L117" s="22"/>
    </row>
    <row r="118" spans="2:12" s="6" customFormat="1" ht="11.25" customHeight="1">
      <c r="B118" s="22"/>
      <c r="L118" s="22"/>
    </row>
    <row r="119" spans="2:20" s="104" customFormat="1" ht="30" customHeight="1">
      <c r="B119" s="105"/>
      <c r="C119" s="106" t="s">
        <v>127</v>
      </c>
      <c r="D119" s="107" t="s">
        <v>62</v>
      </c>
      <c r="E119" s="107" t="s">
        <v>58</v>
      </c>
      <c r="F119" s="107" t="s">
        <v>128</v>
      </c>
      <c r="G119" s="107" t="s">
        <v>129</v>
      </c>
      <c r="H119" s="107" t="s">
        <v>130</v>
      </c>
      <c r="I119" s="107" t="s">
        <v>131</v>
      </c>
      <c r="J119" s="107" t="s">
        <v>132</v>
      </c>
      <c r="K119" s="108" t="s">
        <v>133</v>
      </c>
      <c r="L119" s="105"/>
      <c r="M119" s="51" t="s">
        <v>134</v>
      </c>
      <c r="N119" s="52" t="s">
        <v>47</v>
      </c>
      <c r="O119" s="52" t="s">
        <v>135</v>
      </c>
      <c r="P119" s="52" t="s">
        <v>136</v>
      </c>
      <c r="Q119" s="52" t="s">
        <v>137</v>
      </c>
      <c r="R119" s="52" t="s">
        <v>138</v>
      </c>
      <c r="S119" s="52" t="s">
        <v>139</v>
      </c>
      <c r="T119" s="53" t="s">
        <v>140</v>
      </c>
    </row>
    <row r="120" spans="2:63" s="6" customFormat="1" ht="30" customHeight="1">
      <c r="B120" s="22"/>
      <c r="C120" s="56" t="s">
        <v>108</v>
      </c>
      <c r="J120" s="109">
        <f>$BK$120</f>
        <v>0</v>
      </c>
      <c r="L120" s="22"/>
      <c r="M120" s="55"/>
      <c r="N120" s="46"/>
      <c r="O120" s="46"/>
      <c r="P120" s="110">
        <f>$P$121+$P$141+$P$144</f>
        <v>0</v>
      </c>
      <c r="Q120" s="46"/>
      <c r="R120" s="110">
        <f>$R$121+$R$141+$R$144</f>
        <v>0</v>
      </c>
      <c r="S120" s="46"/>
      <c r="T120" s="111">
        <f>$T$121+$T$141+$T$144</f>
        <v>0</v>
      </c>
      <c r="AT120" s="6" t="s">
        <v>76</v>
      </c>
      <c r="AU120" s="6" t="s">
        <v>109</v>
      </c>
      <c r="BK120" s="112">
        <f>$BK$121+$BK$141+$BK$144</f>
        <v>0</v>
      </c>
    </row>
    <row r="121" spans="2:63" s="113" customFormat="1" ht="37.5" customHeight="1">
      <c r="B121" s="114"/>
      <c r="D121" s="115" t="s">
        <v>76</v>
      </c>
      <c r="E121" s="116" t="s">
        <v>706</v>
      </c>
      <c r="F121" s="116" t="s">
        <v>707</v>
      </c>
      <c r="J121" s="117">
        <f>$BK$121</f>
        <v>0</v>
      </c>
      <c r="L121" s="114"/>
      <c r="M121" s="118"/>
      <c r="P121" s="119">
        <f>$P$122</f>
        <v>0</v>
      </c>
      <c r="R121" s="119">
        <f>$R$122</f>
        <v>0</v>
      </c>
      <c r="T121" s="120">
        <f>$T$122</f>
        <v>0</v>
      </c>
      <c r="AR121" s="115" t="s">
        <v>23</v>
      </c>
      <c r="AT121" s="115" t="s">
        <v>76</v>
      </c>
      <c r="AU121" s="115" t="s">
        <v>77</v>
      </c>
      <c r="AY121" s="115" t="s">
        <v>143</v>
      </c>
      <c r="BK121" s="121">
        <f>$BK$122</f>
        <v>0</v>
      </c>
    </row>
    <row r="122" spans="2:63" s="113" customFormat="1" ht="21" customHeight="1">
      <c r="B122" s="114"/>
      <c r="D122" s="115" t="s">
        <v>76</v>
      </c>
      <c r="E122" s="122" t="s">
        <v>708</v>
      </c>
      <c r="F122" s="122" t="s">
        <v>709</v>
      </c>
      <c r="J122" s="123">
        <f>$BK$122</f>
        <v>0</v>
      </c>
      <c r="L122" s="114"/>
      <c r="M122" s="118"/>
      <c r="P122" s="119">
        <f>$P$123+$P$124+$P$125+$P$130+$P$135+$P$138</f>
        <v>0</v>
      </c>
      <c r="R122" s="119">
        <f>$R$123+$R$124+$R$125+$R$130+$R$135+$R$138</f>
        <v>0</v>
      </c>
      <c r="T122" s="120">
        <f>$T$123+$T$124+$T$125+$T$130+$T$135+$T$138</f>
        <v>0</v>
      </c>
      <c r="AR122" s="115" t="s">
        <v>23</v>
      </c>
      <c r="AT122" s="115" t="s">
        <v>76</v>
      </c>
      <c r="AU122" s="115" t="s">
        <v>23</v>
      </c>
      <c r="AY122" s="115" t="s">
        <v>143</v>
      </c>
      <c r="BK122" s="121">
        <f>$BK$123+$BK$124+$BK$125+$BK$130+$BK$135+$BK$138</f>
        <v>0</v>
      </c>
    </row>
    <row r="123" spans="2:65" s="6" customFormat="1" ht="15.75" customHeight="1">
      <c r="B123" s="22"/>
      <c r="C123" s="124" t="s">
        <v>23</v>
      </c>
      <c r="D123" s="124" t="s">
        <v>146</v>
      </c>
      <c r="E123" s="125" t="s">
        <v>710</v>
      </c>
      <c r="F123" s="126" t="s">
        <v>711</v>
      </c>
      <c r="G123" s="127" t="s">
        <v>712</v>
      </c>
      <c r="H123" s="128">
        <v>1</v>
      </c>
      <c r="I123" s="129"/>
      <c r="J123" s="130">
        <f>ROUND($I$123*$H$123,2)</f>
        <v>0</v>
      </c>
      <c r="K123" s="126"/>
      <c r="L123" s="22"/>
      <c r="M123" s="131"/>
      <c r="N123" s="132" t="s">
        <v>48</v>
      </c>
      <c r="Q123" s="133">
        <v>0</v>
      </c>
      <c r="R123" s="133">
        <f>$Q$123*$H$123</f>
        <v>0</v>
      </c>
      <c r="S123" s="133">
        <v>0</v>
      </c>
      <c r="T123" s="134">
        <f>$S$123*$H$123</f>
        <v>0</v>
      </c>
      <c r="AR123" s="84" t="s">
        <v>151</v>
      </c>
      <c r="AT123" s="84" t="s">
        <v>146</v>
      </c>
      <c r="AU123" s="84" t="s">
        <v>85</v>
      </c>
      <c r="AY123" s="6" t="s">
        <v>143</v>
      </c>
      <c r="BE123" s="135">
        <f>IF($N$123="základní",$J$123,0)</f>
        <v>0</v>
      </c>
      <c r="BF123" s="135">
        <f>IF($N$123="snížená",$J$123,0)</f>
        <v>0</v>
      </c>
      <c r="BG123" s="135">
        <f>IF($N$123="zákl. přenesená",$J$123,0)</f>
        <v>0</v>
      </c>
      <c r="BH123" s="135">
        <f>IF($N$123="sníž. přenesená",$J$123,0)</f>
        <v>0</v>
      </c>
      <c r="BI123" s="135">
        <f>IF($N$123="nulová",$J$123,0)</f>
        <v>0</v>
      </c>
      <c r="BJ123" s="84" t="s">
        <v>23</v>
      </c>
      <c r="BK123" s="135">
        <f>ROUND($I$123*$H$123,2)</f>
        <v>0</v>
      </c>
      <c r="BL123" s="84" t="s">
        <v>151</v>
      </c>
      <c r="BM123" s="84" t="s">
        <v>23</v>
      </c>
    </row>
    <row r="124" spans="2:47" s="6" customFormat="1" ht="16.5" customHeight="1">
      <c r="B124" s="22"/>
      <c r="D124" s="136" t="s">
        <v>153</v>
      </c>
      <c r="F124" s="137" t="s">
        <v>711</v>
      </c>
      <c r="L124" s="22"/>
      <c r="M124" s="48"/>
      <c r="T124" s="49"/>
      <c r="AT124" s="6" t="s">
        <v>153</v>
      </c>
      <c r="AU124" s="6" t="s">
        <v>85</v>
      </c>
    </row>
    <row r="125" spans="2:63" s="113" customFormat="1" ht="23.25" customHeight="1">
      <c r="B125" s="114"/>
      <c r="D125" s="115" t="s">
        <v>76</v>
      </c>
      <c r="E125" s="122" t="s">
        <v>713</v>
      </c>
      <c r="F125" s="122" t="s">
        <v>714</v>
      </c>
      <c r="J125" s="123">
        <f>$BK$125</f>
        <v>0</v>
      </c>
      <c r="L125" s="114"/>
      <c r="M125" s="118"/>
      <c r="P125" s="119">
        <f>SUM($P$126:$P$129)</f>
        <v>0</v>
      </c>
      <c r="R125" s="119">
        <f>SUM($R$126:$R$129)</f>
        <v>0</v>
      </c>
      <c r="T125" s="120">
        <f>SUM($T$126:$T$129)</f>
        <v>0</v>
      </c>
      <c r="AR125" s="115" t="s">
        <v>23</v>
      </c>
      <c r="AT125" s="115" t="s">
        <v>76</v>
      </c>
      <c r="AU125" s="115" t="s">
        <v>85</v>
      </c>
      <c r="AY125" s="115" t="s">
        <v>143</v>
      </c>
      <c r="BK125" s="121">
        <f>SUM($BK$126:$BK$129)</f>
        <v>0</v>
      </c>
    </row>
    <row r="126" spans="2:65" s="6" customFormat="1" ht="15.75" customHeight="1">
      <c r="B126" s="22"/>
      <c r="C126" s="124" t="s">
        <v>85</v>
      </c>
      <c r="D126" s="124" t="s">
        <v>146</v>
      </c>
      <c r="E126" s="125" t="s">
        <v>715</v>
      </c>
      <c r="F126" s="126" t="s">
        <v>716</v>
      </c>
      <c r="G126" s="127" t="s">
        <v>712</v>
      </c>
      <c r="H126" s="128">
        <v>1</v>
      </c>
      <c r="I126" s="129"/>
      <c r="J126" s="130">
        <f>ROUND($I$126*$H$126,2)</f>
        <v>0</v>
      </c>
      <c r="K126" s="126"/>
      <c r="L126" s="22"/>
      <c r="M126" s="131"/>
      <c r="N126" s="132" t="s">
        <v>48</v>
      </c>
      <c r="Q126" s="133">
        <v>0</v>
      </c>
      <c r="R126" s="133">
        <f>$Q$126*$H$126</f>
        <v>0</v>
      </c>
      <c r="S126" s="133">
        <v>0</v>
      </c>
      <c r="T126" s="134">
        <f>$S$126*$H$126</f>
        <v>0</v>
      </c>
      <c r="AR126" s="84" t="s">
        <v>151</v>
      </c>
      <c r="AT126" s="84" t="s">
        <v>146</v>
      </c>
      <c r="AU126" s="84" t="s">
        <v>144</v>
      </c>
      <c r="AY126" s="6" t="s">
        <v>143</v>
      </c>
      <c r="BE126" s="135">
        <f>IF($N$126="základní",$J$126,0)</f>
        <v>0</v>
      </c>
      <c r="BF126" s="135">
        <f>IF($N$126="snížená",$J$126,0)</f>
        <v>0</v>
      </c>
      <c r="BG126" s="135">
        <f>IF($N$126="zákl. přenesená",$J$126,0)</f>
        <v>0</v>
      </c>
      <c r="BH126" s="135">
        <f>IF($N$126="sníž. přenesená",$J$126,0)</f>
        <v>0</v>
      </c>
      <c r="BI126" s="135">
        <f>IF($N$126="nulová",$J$126,0)</f>
        <v>0</v>
      </c>
      <c r="BJ126" s="84" t="s">
        <v>23</v>
      </c>
      <c r="BK126" s="135">
        <f>ROUND($I$126*$H$126,2)</f>
        <v>0</v>
      </c>
      <c r="BL126" s="84" t="s">
        <v>151</v>
      </c>
      <c r="BM126" s="84" t="s">
        <v>85</v>
      </c>
    </row>
    <row r="127" spans="2:47" s="6" customFormat="1" ht="16.5" customHeight="1">
      <c r="B127" s="22"/>
      <c r="D127" s="136" t="s">
        <v>153</v>
      </c>
      <c r="F127" s="137" t="s">
        <v>716</v>
      </c>
      <c r="L127" s="22"/>
      <c r="M127" s="48"/>
      <c r="T127" s="49"/>
      <c r="AT127" s="6" t="s">
        <v>153</v>
      </c>
      <c r="AU127" s="6" t="s">
        <v>144</v>
      </c>
    </row>
    <row r="128" spans="2:65" s="6" customFormat="1" ht="15.75" customHeight="1">
      <c r="B128" s="22"/>
      <c r="C128" s="124" t="s">
        <v>144</v>
      </c>
      <c r="D128" s="124" t="s">
        <v>146</v>
      </c>
      <c r="E128" s="125" t="s">
        <v>717</v>
      </c>
      <c r="F128" s="126" t="s">
        <v>718</v>
      </c>
      <c r="G128" s="127" t="s">
        <v>712</v>
      </c>
      <c r="H128" s="128">
        <v>2</v>
      </c>
      <c r="I128" s="129"/>
      <c r="J128" s="130">
        <f>ROUND($I$128*$H$128,2)</f>
        <v>0</v>
      </c>
      <c r="K128" s="126"/>
      <c r="L128" s="22"/>
      <c r="M128" s="131"/>
      <c r="N128" s="132" t="s">
        <v>48</v>
      </c>
      <c r="Q128" s="133">
        <v>0</v>
      </c>
      <c r="R128" s="133">
        <f>$Q$128*$H$128</f>
        <v>0</v>
      </c>
      <c r="S128" s="133">
        <v>0</v>
      </c>
      <c r="T128" s="134">
        <f>$S$128*$H$128</f>
        <v>0</v>
      </c>
      <c r="AR128" s="84" t="s">
        <v>151</v>
      </c>
      <c r="AT128" s="84" t="s">
        <v>146</v>
      </c>
      <c r="AU128" s="84" t="s">
        <v>144</v>
      </c>
      <c r="AY128" s="6" t="s">
        <v>143</v>
      </c>
      <c r="BE128" s="135">
        <f>IF($N$128="základní",$J$128,0)</f>
        <v>0</v>
      </c>
      <c r="BF128" s="135">
        <f>IF($N$128="snížená",$J$128,0)</f>
        <v>0</v>
      </c>
      <c r="BG128" s="135">
        <f>IF($N$128="zákl. přenesená",$J$128,0)</f>
        <v>0</v>
      </c>
      <c r="BH128" s="135">
        <f>IF($N$128="sníž. přenesená",$J$128,0)</f>
        <v>0</v>
      </c>
      <c r="BI128" s="135">
        <f>IF($N$128="nulová",$J$128,0)</f>
        <v>0</v>
      </c>
      <c r="BJ128" s="84" t="s">
        <v>23</v>
      </c>
      <c r="BK128" s="135">
        <f>ROUND($I$128*$H$128,2)</f>
        <v>0</v>
      </c>
      <c r="BL128" s="84" t="s">
        <v>151</v>
      </c>
      <c r="BM128" s="84" t="s">
        <v>144</v>
      </c>
    </row>
    <row r="129" spans="2:47" s="6" customFormat="1" ht="16.5" customHeight="1">
      <c r="B129" s="22"/>
      <c r="D129" s="136" t="s">
        <v>153</v>
      </c>
      <c r="F129" s="137" t="s">
        <v>718</v>
      </c>
      <c r="L129" s="22"/>
      <c r="M129" s="48"/>
      <c r="T129" s="49"/>
      <c r="AT129" s="6" t="s">
        <v>153</v>
      </c>
      <c r="AU129" s="6" t="s">
        <v>144</v>
      </c>
    </row>
    <row r="130" spans="2:63" s="113" customFormat="1" ht="23.25" customHeight="1">
      <c r="B130" s="114"/>
      <c r="D130" s="115" t="s">
        <v>76</v>
      </c>
      <c r="E130" s="122" t="s">
        <v>719</v>
      </c>
      <c r="F130" s="122" t="s">
        <v>720</v>
      </c>
      <c r="J130" s="123">
        <f>$BK$130</f>
        <v>0</v>
      </c>
      <c r="L130" s="114"/>
      <c r="M130" s="118"/>
      <c r="P130" s="119">
        <f>SUM($P$131:$P$134)</f>
        <v>0</v>
      </c>
      <c r="R130" s="119">
        <f>SUM($R$131:$R$134)</f>
        <v>0</v>
      </c>
      <c r="T130" s="120">
        <f>SUM($T$131:$T$134)</f>
        <v>0</v>
      </c>
      <c r="AR130" s="115" t="s">
        <v>23</v>
      </c>
      <c r="AT130" s="115" t="s">
        <v>76</v>
      </c>
      <c r="AU130" s="115" t="s">
        <v>85</v>
      </c>
      <c r="AY130" s="115" t="s">
        <v>143</v>
      </c>
      <c r="BK130" s="121">
        <f>SUM($BK$131:$BK$134)</f>
        <v>0</v>
      </c>
    </row>
    <row r="131" spans="2:65" s="6" customFormat="1" ht="15.75" customHeight="1">
      <c r="B131" s="22"/>
      <c r="C131" s="124" t="s">
        <v>151</v>
      </c>
      <c r="D131" s="124" t="s">
        <v>146</v>
      </c>
      <c r="E131" s="125" t="s">
        <v>721</v>
      </c>
      <c r="F131" s="126" t="s">
        <v>722</v>
      </c>
      <c r="G131" s="127" t="s">
        <v>712</v>
      </c>
      <c r="H131" s="128">
        <v>4</v>
      </c>
      <c r="I131" s="129"/>
      <c r="J131" s="130">
        <f>ROUND($I$131*$H$131,2)</f>
        <v>0</v>
      </c>
      <c r="K131" s="126"/>
      <c r="L131" s="22"/>
      <c r="M131" s="131"/>
      <c r="N131" s="132" t="s">
        <v>48</v>
      </c>
      <c r="Q131" s="133">
        <v>0</v>
      </c>
      <c r="R131" s="133">
        <f>$Q$131*$H$131</f>
        <v>0</v>
      </c>
      <c r="S131" s="133">
        <v>0</v>
      </c>
      <c r="T131" s="134">
        <f>$S$131*$H$131</f>
        <v>0</v>
      </c>
      <c r="AR131" s="84" t="s">
        <v>151</v>
      </c>
      <c r="AT131" s="84" t="s">
        <v>146</v>
      </c>
      <c r="AU131" s="84" t="s">
        <v>144</v>
      </c>
      <c r="AY131" s="6" t="s">
        <v>143</v>
      </c>
      <c r="BE131" s="135">
        <f>IF($N$131="základní",$J$131,0)</f>
        <v>0</v>
      </c>
      <c r="BF131" s="135">
        <f>IF($N$131="snížená",$J$131,0)</f>
        <v>0</v>
      </c>
      <c r="BG131" s="135">
        <f>IF($N$131="zákl. přenesená",$J$131,0)</f>
        <v>0</v>
      </c>
      <c r="BH131" s="135">
        <f>IF($N$131="sníž. přenesená",$J$131,0)</f>
        <v>0</v>
      </c>
      <c r="BI131" s="135">
        <f>IF($N$131="nulová",$J$131,0)</f>
        <v>0</v>
      </c>
      <c r="BJ131" s="84" t="s">
        <v>23</v>
      </c>
      <c r="BK131" s="135">
        <f>ROUND($I$131*$H$131,2)</f>
        <v>0</v>
      </c>
      <c r="BL131" s="84" t="s">
        <v>151</v>
      </c>
      <c r="BM131" s="84" t="s">
        <v>151</v>
      </c>
    </row>
    <row r="132" spans="2:47" s="6" customFormat="1" ht="16.5" customHeight="1">
      <c r="B132" s="22"/>
      <c r="D132" s="136" t="s">
        <v>153</v>
      </c>
      <c r="F132" s="137" t="s">
        <v>722</v>
      </c>
      <c r="L132" s="22"/>
      <c r="M132" s="48"/>
      <c r="T132" s="49"/>
      <c r="AT132" s="6" t="s">
        <v>153</v>
      </c>
      <c r="AU132" s="6" t="s">
        <v>144</v>
      </c>
    </row>
    <row r="133" spans="2:65" s="6" customFormat="1" ht="15.75" customHeight="1">
      <c r="B133" s="22"/>
      <c r="C133" s="124" t="s">
        <v>184</v>
      </c>
      <c r="D133" s="124" t="s">
        <v>146</v>
      </c>
      <c r="E133" s="125" t="s">
        <v>723</v>
      </c>
      <c r="F133" s="126" t="s">
        <v>724</v>
      </c>
      <c r="G133" s="127" t="s">
        <v>712</v>
      </c>
      <c r="H133" s="128">
        <v>1</v>
      </c>
      <c r="I133" s="129"/>
      <c r="J133" s="130">
        <f>ROUND($I$133*$H$133,2)</f>
        <v>0</v>
      </c>
      <c r="K133" s="126"/>
      <c r="L133" s="22"/>
      <c r="M133" s="131"/>
      <c r="N133" s="132" t="s">
        <v>48</v>
      </c>
      <c r="Q133" s="133">
        <v>0</v>
      </c>
      <c r="R133" s="133">
        <f>$Q$133*$H$133</f>
        <v>0</v>
      </c>
      <c r="S133" s="133">
        <v>0</v>
      </c>
      <c r="T133" s="134">
        <f>$S$133*$H$133</f>
        <v>0</v>
      </c>
      <c r="AR133" s="84" t="s">
        <v>151</v>
      </c>
      <c r="AT133" s="84" t="s">
        <v>146</v>
      </c>
      <c r="AU133" s="84" t="s">
        <v>144</v>
      </c>
      <c r="AY133" s="6" t="s">
        <v>143</v>
      </c>
      <c r="BE133" s="135">
        <f>IF($N$133="základní",$J$133,0)</f>
        <v>0</v>
      </c>
      <c r="BF133" s="135">
        <f>IF($N$133="snížená",$J$133,0)</f>
        <v>0</v>
      </c>
      <c r="BG133" s="135">
        <f>IF($N$133="zákl. přenesená",$J$133,0)</f>
        <v>0</v>
      </c>
      <c r="BH133" s="135">
        <f>IF($N$133="sníž. přenesená",$J$133,0)</f>
        <v>0</v>
      </c>
      <c r="BI133" s="135">
        <f>IF($N$133="nulová",$J$133,0)</f>
        <v>0</v>
      </c>
      <c r="BJ133" s="84" t="s">
        <v>23</v>
      </c>
      <c r="BK133" s="135">
        <f>ROUND($I$133*$H$133,2)</f>
        <v>0</v>
      </c>
      <c r="BL133" s="84" t="s">
        <v>151</v>
      </c>
      <c r="BM133" s="84" t="s">
        <v>184</v>
      </c>
    </row>
    <row r="134" spans="2:47" s="6" customFormat="1" ht="16.5" customHeight="1">
      <c r="B134" s="22"/>
      <c r="D134" s="136" t="s">
        <v>153</v>
      </c>
      <c r="F134" s="137" t="s">
        <v>724</v>
      </c>
      <c r="L134" s="22"/>
      <c r="M134" s="48"/>
      <c r="T134" s="49"/>
      <c r="AT134" s="6" t="s">
        <v>153</v>
      </c>
      <c r="AU134" s="6" t="s">
        <v>144</v>
      </c>
    </row>
    <row r="135" spans="2:63" s="113" customFormat="1" ht="23.25" customHeight="1">
      <c r="B135" s="114"/>
      <c r="D135" s="115" t="s">
        <v>76</v>
      </c>
      <c r="E135" s="122" t="s">
        <v>725</v>
      </c>
      <c r="F135" s="122" t="s">
        <v>726</v>
      </c>
      <c r="J135" s="123">
        <f>$BK$135</f>
        <v>0</v>
      </c>
      <c r="L135" s="114"/>
      <c r="M135" s="118"/>
      <c r="P135" s="119">
        <f>SUM($P$136:$P$137)</f>
        <v>0</v>
      </c>
      <c r="R135" s="119">
        <f>SUM($R$136:$R$137)</f>
        <v>0</v>
      </c>
      <c r="T135" s="120">
        <f>SUM($T$136:$T$137)</f>
        <v>0</v>
      </c>
      <c r="AR135" s="115" t="s">
        <v>23</v>
      </c>
      <c r="AT135" s="115" t="s">
        <v>76</v>
      </c>
      <c r="AU135" s="115" t="s">
        <v>85</v>
      </c>
      <c r="AY135" s="115" t="s">
        <v>143</v>
      </c>
      <c r="BK135" s="121">
        <f>SUM($BK$136:$BK$137)</f>
        <v>0</v>
      </c>
    </row>
    <row r="136" spans="2:65" s="6" customFormat="1" ht="15.75" customHeight="1">
      <c r="B136" s="22"/>
      <c r="C136" s="124" t="s">
        <v>177</v>
      </c>
      <c r="D136" s="124" t="s">
        <v>146</v>
      </c>
      <c r="E136" s="125" t="s">
        <v>727</v>
      </c>
      <c r="F136" s="126" t="s">
        <v>728</v>
      </c>
      <c r="G136" s="127" t="s">
        <v>712</v>
      </c>
      <c r="H136" s="128">
        <v>1</v>
      </c>
      <c r="I136" s="129"/>
      <c r="J136" s="130">
        <f>ROUND($I$136*$H$136,2)</f>
        <v>0</v>
      </c>
      <c r="K136" s="126"/>
      <c r="L136" s="22"/>
      <c r="M136" s="131"/>
      <c r="N136" s="132" t="s">
        <v>48</v>
      </c>
      <c r="Q136" s="133">
        <v>0</v>
      </c>
      <c r="R136" s="133">
        <f>$Q$136*$H$136</f>
        <v>0</v>
      </c>
      <c r="S136" s="133">
        <v>0</v>
      </c>
      <c r="T136" s="134">
        <f>$S$136*$H$136</f>
        <v>0</v>
      </c>
      <c r="AR136" s="84" t="s">
        <v>151</v>
      </c>
      <c r="AT136" s="84" t="s">
        <v>146</v>
      </c>
      <c r="AU136" s="84" t="s">
        <v>144</v>
      </c>
      <c r="AY136" s="6" t="s">
        <v>143</v>
      </c>
      <c r="BE136" s="135">
        <f>IF($N$136="základní",$J$136,0)</f>
        <v>0</v>
      </c>
      <c r="BF136" s="135">
        <f>IF($N$136="snížená",$J$136,0)</f>
        <v>0</v>
      </c>
      <c r="BG136" s="135">
        <f>IF($N$136="zákl. přenesená",$J$136,0)</f>
        <v>0</v>
      </c>
      <c r="BH136" s="135">
        <f>IF($N$136="sníž. přenesená",$J$136,0)</f>
        <v>0</v>
      </c>
      <c r="BI136" s="135">
        <f>IF($N$136="nulová",$J$136,0)</f>
        <v>0</v>
      </c>
      <c r="BJ136" s="84" t="s">
        <v>23</v>
      </c>
      <c r="BK136" s="135">
        <f>ROUND($I$136*$H$136,2)</f>
        <v>0</v>
      </c>
      <c r="BL136" s="84" t="s">
        <v>151</v>
      </c>
      <c r="BM136" s="84" t="s">
        <v>177</v>
      </c>
    </row>
    <row r="137" spans="2:47" s="6" customFormat="1" ht="16.5" customHeight="1">
      <c r="B137" s="22"/>
      <c r="D137" s="136" t="s">
        <v>153</v>
      </c>
      <c r="F137" s="137" t="s">
        <v>728</v>
      </c>
      <c r="L137" s="22"/>
      <c r="M137" s="48"/>
      <c r="T137" s="49"/>
      <c r="AT137" s="6" t="s">
        <v>153</v>
      </c>
      <c r="AU137" s="6" t="s">
        <v>144</v>
      </c>
    </row>
    <row r="138" spans="2:63" s="113" customFormat="1" ht="23.25" customHeight="1">
      <c r="B138" s="114"/>
      <c r="D138" s="115" t="s">
        <v>76</v>
      </c>
      <c r="E138" s="122" t="s">
        <v>729</v>
      </c>
      <c r="F138" s="122" t="s">
        <v>730</v>
      </c>
      <c r="J138" s="123">
        <f>$BK$138</f>
        <v>0</v>
      </c>
      <c r="L138" s="114"/>
      <c r="M138" s="118"/>
      <c r="P138" s="119">
        <f>SUM($P$139:$P$140)</f>
        <v>0</v>
      </c>
      <c r="R138" s="119">
        <f>SUM($R$139:$R$140)</f>
        <v>0</v>
      </c>
      <c r="T138" s="120">
        <f>SUM($T$139:$T$140)</f>
        <v>0</v>
      </c>
      <c r="AR138" s="115" t="s">
        <v>23</v>
      </c>
      <c r="AT138" s="115" t="s">
        <v>76</v>
      </c>
      <c r="AU138" s="115" t="s">
        <v>85</v>
      </c>
      <c r="AY138" s="115" t="s">
        <v>143</v>
      </c>
      <c r="BK138" s="121">
        <f>SUM($BK$139:$BK$140)</f>
        <v>0</v>
      </c>
    </row>
    <row r="139" spans="2:65" s="6" customFormat="1" ht="15.75" customHeight="1">
      <c r="B139" s="22"/>
      <c r="C139" s="124" t="s">
        <v>193</v>
      </c>
      <c r="D139" s="124" t="s">
        <v>146</v>
      </c>
      <c r="E139" s="125" t="s">
        <v>731</v>
      </c>
      <c r="F139" s="126" t="s">
        <v>732</v>
      </c>
      <c r="G139" s="127" t="s">
        <v>712</v>
      </c>
      <c r="H139" s="128">
        <v>20</v>
      </c>
      <c r="I139" s="129"/>
      <c r="J139" s="130">
        <f>ROUND($I$139*$H$139,2)</f>
        <v>0</v>
      </c>
      <c r="K139" s="126"/>
      <c r="L139" s="22"/>
      <c r="M139" s="131"/>
      <c r="N139" s="132" t="s">
        <v>48</v>
      </c>
      <c r="Q139" s="133">
        <v>0</v>
      </c>
      <c r="R139" s="133">
        <f>$Q$139*$H$139</f>
        <v>0</v>
      </c>
      <c r="S139" s="133">
        <v>0</v>
      </c>
      <c r="T139" s="134">
        <f>$S$139*$H$139</f>
        <v>0</v>
      </c>
      <c r="AR139" s="84" t="s">
        <v>151</v>
      </c>
      <c r="AT139" s="84" t="s">
        <v>146</v>
      </c>
      <c r="AU139" s="84" t="s">
        <v>144</v>
      </c>
      <c r="AY139" s="6" t="s">
        <v>143</v>
      </c>
      <c r="BE139" s="135">
        <f>IF($N$139="základní",$J$139,0)</f>
        <v>0</v>
      </c>
      <c r="BF139" s="135">
        <f>IF($N$139="snížená",$J$139,0)</f>
        <v>0</v>
      </c>
      <c r="BG139" s="135">
        <f>IF($N$139="zákl. přenesená",$J$139,0)</f>
        <v>0</v>
      </c>
      <c r="BH139" s="135">
        <f>IF($N$139="sníž. přenesená",$J$139,0)</f>
        <v>0</v>
      </c>
      <c r="BI139" s="135">
        <f>IF($N$139="nulová",$J$139,0)</f>
        <v>0</v>
      </c>
      <c r="BJ139" s="84" t="s">
        <v>23</v>
      </c>
      <c r="BK139" s="135">
        <f>ROUND($I$139*$H$139,2)</f>
        <v>0</v>
      </c>
      <c r="BL139" s="84" t="s">
        <v>151</v>
      </c>
      <c r="BM139" s="84" t="s">
        <v>193</v>
      </c>
    </row>
    <row r="140" spans="2:47" s="6" customFormat="1" ht="16.5" customHeight="1">
      <c r="B140" s="22"/>
      <c r="D140" s="136" t="s">
        <v>153</v>
      </c>
      <c r="F140" s="137" t="s">
        <v>732</v>
      </c>
      <c r="L140" s="22"/>
      <c r="M140" s="48"/>
      <c r="T140" s="49"/>
      <c r="AT140" s="6" t="s">
        <v>153</v>
      </c>
      <c r="AU140" s="6" t="s">
        <v>144</v>
      </c>
    </row>
    <row r="141" spans="2:63" s="113" customFormat="1" ht="37.5" customHeight="1">
      <c r="B141" s="114"/>
      <c r="D141" s="115" t="s">
        <v>76</v>
      </c>
      <c r="E141" s="116" t="s">
        <v>733</v>
      </c>
      <c r="F141" s="116" t="s">
        <v>734</v>
      </c>
      <c r="J141" s="117">
        <f>$BK$141</f>
        <v>0</v>
      </c>
      <c r="L141" s="114"/>
      <c r="M141" s="118"/>
      <c r="P141" s="119">
        <f>SUM($P$142:$P$143)</f>
        <v>0</v>
      </c>
      <c r="R141" s="119">
        <f>SUM($R$142:$R$143)</f>
        <v>0</v>
      </c>
      <c r="T141" s="120">
        <f>SUM($T$142:$T$143)</f>
        <v>0</v>
      </c>
      <c r="AR141" s="115" t="s">
        <v>23</v>
      </c>
      <c r="AT141" s="115" t="s">
        <v>76</v>
      </c>
      <c r="AU141" s="115" t="s">
        <v>77</v>
      </c>
      <c r="AY141" s="115" t="s">
        <v>143</v>
      </c>
      <c r="BK141" s="121">
        <f>SUM($BK$142:$BK$143)</f>
        <v>0</v>
      </c>
    </row>
    <row r="142" spans="2:65" s="6" customFormat="1" ht="15.75" customHeight="1">
      <c r="B142" s="22"/>
      <c r="C142" s="124" t="s">
        <v>202</v>
      </c>
      <c r="D142" s="124" t="s">
        <v>146</v>
      </c>
      <c r="E142" s="125" t="s">
        <v>735</v>
      </c>
      <c r="F142" s="126" t="s">
        <v>736</v>
      </c>
      <c r="G142" s="127" t="s">
        <v>712</v>
      </c>
      <c r="H142" s="128">
        <v>1</v>
      </c>
      <c r="I142" s="129"/>
      <c r="J142" s="130">
        <f>ROUND($I$142*$H$142,2)</f>
        <v>0</v>
      </c>
      <c r="K142" s="126"/>
      <c r="L142" s="22"/>
      <c r="M142" s="131"/>
      <c r="N142" s="132" t="s">
        <v>48</v>
      </c>
      <c r="Q142" s="133">
        <v>0</v>
      </c>
      <c r="R142" s="133">
        <f>$Q$142*$H$142</f>
        <v>0</v>
      </c>
      <c r="S142" s="133">
        <v>0</v>
      </c>
      <c r="T142" s="134">
        <f>$S$142*$H$142</f>
        <v>0</v>
      </c>
      <c r="AR142" s="84" t="s">
        <v>151</v>
      </c>
      <c r="AT142" s="84" t="s">
        <v>146</v>
      </c>
      <c r="AU142" s="84" t="s">
        <v>23</v>
      </c>
      <c r="AY142" s="6" t="s">
        <v>143</v>
      </c>
      <c r="BE142" s="135">
        <f>IF($N$142="základní",$J$142,0)</f>
        <v>0</v>
      </c>
      <c r="BF142" s="135">
        <f>IF($N$142="snížená",$J$142,0)</f>
        <v>0</v>
      </c>
      <c r="BG142" s="135">
        <f>IF($N$142="zákl. přenesená",$J$142,0)</f>
        <v>0</v>
      </c>
      <c r="BH142" s="135">
        <f>IF($N$142="sníž. přenesená",$J$142,0)</f>
        <v>0</v>
      </c>
      <c r="BI142" s="135">
        <f>IF($N$142="nulová",$J$142,0)</f>
        <v>0</v>
      </c>
      <c r="BJ142" s="84" t="s">
        <v>23</v>
      </c>
      <c r="BK142" s="135">
        <f>ROUND($I$142*$H$142,2)</f>
        <v>0</v>
      </c>
      <c r="BL142" s="84" t="s">
        <v>151</v>
      </c>
      <c r="BM142" s="84" t="s">
        <v>202</v>
      </c>
    </row>
    <row r="143" spans="2:47" s="6" customFormat="1" ht="16.5" customHeight="1">
      <c r="B143" s="22"/>
      <c r="D143" s="136" t="s">
        <v>153</v>
      </c>
      <c r="F143" s="137" t="s">
        <v>736</v>
      </c>
      <c r="L143" s="22"/>
      <c r="M143" s="48"/>
      <c r="T143" s="49"/>
      <c r="AT143" s="6" t="s">
        <v>153</v>
      </c>
      <c r="AU143" s="6" t="s">
        <v>23</v>
      </c>
    </row>
    <row r="144" spans="2:63" s="113" customFormat="1" ht="37.5" customHeight="1">
      <c r="B144" s="114"/>
      <c r="D144" s="115" t="s">
        <v>76</v>
      </c>
      <c r="E144" s="116" t="s">
        <v>737</v>
      </c>
      <c r="F144" s="116" t="s">
        <v>738</v>
      </c>
      <c r="J144" s="117">
        <f>$BK$144</f>
        <v>0</v>
      </c>
      <c r="L144" s="114"/>
      <c r="M144" s="118"/>
      <c r="P144" s="119">
        <f>$P$145+$P$218+$P$240+$P$249+$P$255</f>
        <v>0</v>
      </c>
      <c r="R144" s="119">
        <f>$R$145+$R$218+$R$240+$R$249+$R$255</f>
        <v>0</v>
      </c>
      <c r="T144" s="120">
        <f>$T$145+$T$218+$T$240+$T$249+$T$255</f>
        <v>0</v>
      </c>
      <c r="AR144" s="115" t="s">
        <v>23</v>
      </c>
      <c r="AT144" s="115" t="s">
        <v>76</v>
      </c>
      <c r="AU144" s="115" t="s">
        <v>77</v>
      </c>
      <c r="AY144" s="115" t="s">
        <v>143</v>
      </c>
      <c r="BK144" s="121">
        <f>$BK$145+$BK$218+$BK$240+$BK$249+$BK$255</f>
        <v>0</v>
      </c>
    </row>
    <row r="145" spans="2:63" s="113" customFormat="1" ht="21" customHeight="1">
      <c r="B145" s="114"/>
      <c r="D145" s="115" t="s">
        <v>76</v>
      </c>
      <c r="E145" s="122" t="s">
        <v>739</v>
      </c>
      <c r="F145" s="122" t="s">
        <v>740</v>
      </c>
      <c r="J145" s="123">
        <f>$BK$145</f>
        <v>0</v>
      </c>
      <c r="L145" s="114"/>
      <c r="M145" s="118"/>
      <c r="P145" s="119">
        <f>$P$146+$P$151+$P$162+$P$165+$P$168+$P$171+$P$182+$P$185+$P$188+$P$193+$P$198+$P$205+$P$208+$P$211</f>
        <v>0</v>
      </c>
      <c r="R145" s="119">
        <f>$R$146+$R$151+$R$162+$R$165+$R$168+$R$171+$R$182+$R$185+$R$188+$R$193+$R$198+$R$205+$R$208+$R$211</f>
        <v>0</v>
      </c>
      <c r="T145" s="120">
        <f>$T$146+$T$151+$T$162+$T$165+$T$168+$T$171+$T$182+$T$185+$T$188+$T$193+$T$198+$T$205+$T$208+$T$211</f>
        <v>0</v>
      </c>
      <c r="AR145" s="115" t="s">
        <v>23</v>
      </c>
      <c r="AT145" s="115" t="s">
        <v>76</v>
      </c>
      <c r="AU145" s="115" t="s">
        <v>23</v>
      </c>
      <c r="AY145" s="115" t="s">
        <v>143</v>
      </c>
      <c r="BK145" s="121">
        <f>$BK$146+$BK$151+$BK$162+$BK$165+$BK$168+$BK$171+$BK$182+$BK$185+$BK$188+$BK$193+$BK$198+$BK$205+$BK$208+$BK$211</f>
        <v>0</v>
      </c>
    </row>
    <row r="146" spans="2:63" s="113" customFormat="1" ht="15.75" customHeight="1">
      <c r="B146" s="114"/>
      <c r="D146" s="115" t="s">
        <v>76</v>
      </c>
      <c r="E146" s="122" t="s">
        <v>741</v>
      </c>
      <c r="F146" s="122" t="s">
        <v>742</v>
      </c>
      <c r="J146" s="123">
        <f>$BK$146</f>
        <v>0</v>
      </c>
      <c r="L146" s="114"/>
      <c r="M146" s="118"/>
      <c r="P146" s="119">
        <f>SUM($P$147:$P$150)</f>
        <v>0</v>
      </c>
      <c r="R146" s="119">
        <f>SUM($R$147:$R$150)</f>
        <v>0</v>
      </c>
      <c r="T146" s="120">
        <f>SUM($T$147:$T$150)</f>
        <v>0</v>
      </c>
      <c r="AR146" s="115" t="s">
        <v>23</v>
      </c>
      <c r="AT146" s="115" t="s">
        <v>76</v>
      </c>
      <c r="AU146" s="115" t="s">
        <v>85</v>
      </c>
      <c r="AY146" s="115" t="s">
        <v>143</v>
      </c>
      <c r="BK146" s="121">
        <f>SUM($BK$147:$BK$150)</f>
        <v>0</v>
      </c>
    </row>
    <row r="147" spans="2:65" s="6" customFormat="1" ht="15.75" customHeight="1">
      <c r="B147" s="22"/>
      <c r="C147" s="124" t="s">
        <v>208</v>
      </c>
      <c r="D147" s="124" t="s">
        <v>146</v>
      </c>
      <c r="E147" s="125" t="s">
        <v>743</v>
      </c>
      <c r="F147" s="126" t="s">
        <v>744</v>
      </c>
      <c r="G147" s="127" t="s">
        <v>712</v>
      </c>
      <c r="H147" s="128">
        <v>8</v>
      </c>
      <c r="I147" s="129"/>
      <c r="J147" s="130">
        <f>ROUND($I$147*$H$147,2)</f>
        <v>0</v>
      </c>
      <c r="K147" s="126"/>
      <c r="L147" s="22"/>
      <c r="M147" s="131"/>
      <c r="N147" s="132" t="s">
        <v>48</v>
      </c>
      <c r="Q147" s="133">
        <v>0</v>
      </c>
      <c r="R147" s="133">
        <f>$Q$147*$H$147</f>
        <v>0</v>
      </c>
      <c r="S147" s="133">
        <v>0</v>
      </c>
      <c r="T147" s="134">
        <f>$S$147*$H$147</f>
        <v>0</v>
      </c>
      <c r="AR147" s="84" t="s">
        <v>151</v>
      </c>
      <c r="AT147" s="84" t="s">
        <v>146</v>
      </c>
      <c r="AU147" s="84" t="s">
        <v>144</v>
      </c>
      <c r="AY147" s="6" t="s">
        <v>143</v>
      </c>
      <c r="BE147" s="135">
        <f>IF($N$147="základní",$J$147,0)</f>
        <v>0</v>
      </c>
      <c r="BF147" s="135">
        <f>IF($N$147="snížená",$J$147,0)</f>
        <v>0</v>
      </c>
      <c r="BG147" s="135">
        <f>IF($N$147="zákl. přenesená",$J$147,0)</f>
        <v>0</v>
      </c>
      <c r="BH147" s="135">
        <f>IF($N$147="sníž. přenesená",$J$147,0)</f>
        <v>0</v>
      </c>
      <c r="BI147" s="135">
        <f>IF($N$147="nulová",$J$147,0)</f>
        <v>0</v>
      </c>
      <c r="BJ147" s="84" t="s">
        <v>23</v>
      </c>
      <c r="BK147" s="135">
        <f>ROUND($I$147*$H$147,2)</f>
        <v>0</v>
      </c>
      <c r="BL147" s="84" t="s">
        <v>151</v>
      </c>
      <c r="BM147" s="84" t="s">
        <v>208</v>
      </c>
    </row>
    <row r="148" spans="2:47" s="6" customFormat="1" ht="16.5" customHeight="1">
      <c r="B148" s="22"/>
      <c r="D148" s="136" t="s">
        <v>153</v>
      </c>
      <c r="F148" s="137" t="s">
        <v>744</v>
      </c>
      <c r="L148" s="22"/>
      <c r="M148" s="48"/>
      <c r="T148" s="49"/>
      <c r="AT148" s="6" t="s">
        <v>153</v>
      </c>
      <c r="AU148" s="6" t="s">
        <v>144</v>
      </c>
    </row>
    <row r="149" spans="2:65" s="6" customFormat="1" ht="15.75" customHeight="1">
      <c r="B149" s="22"/>
      <c r="C149" s="124" t="s">
        <v>28</v>
      </c>
      <c r="D149" s="124" t="s">
        <v>146</v>
      </c>
      <c r="E149" s="125" t="s">
        <v>745</v>
      </c>
      <c r="F149" s="126" t="s">
        <v>746</v>
      </c>
      <c r="G149" s="127" t="s">
        <v>712</v>
      </c>
      <c r="H149" s="128">
        <v>3</v>
      </c>
      <c r="I149" s="129"/>
      <c r="J149" s="130">
        <f>ROUND($I$149*$H$149,2)</f>
        <v>0</v>
      </c>
      <c r="K149" s="126"/>
      <c r="L149" s="22"/>
      <c r="M149" s="131"/>
      <c r="N149" s="132" t="s">
        <v>48</v>
      </c>
      <c r="Q149" s="133">
        <v>0</v>
      </c>
      <c r="R149" s="133">
        <f>$Q$149*$H$149</f>
        <v>0</v>
      </c>
      <c r="S149" s="133">
        <v>0</v>
      </c>
      <c r="T149" s="134">
        <f>$S$149*$H$149</f>
        <v>0</v>
      </c>
      <c r="AR149" s="84" t="s">
        <v>151</v>
      </c>
      <c r="AT149" s="84" t="s">
        <v>146</v>
      </c>
      <c r="AU149" s="84" t="s">
        <v>144</v>
      </c>
      <c r="AY149" s="6" t="s">
        <v>143</v>
      </c>
      <c r="BE149" s="135">
        <f>IF($N$149="základní",$J$149,0)</f>
        <v>0</v>
      </c>
      <c r="BF149" s="135">
        <f>IF($N$149="snížená",$J$149,0)</f>
        <v>0</v>
      </c>
      <c r="BG149" s="135">
        <f>IF($N$149="zákl. přenesená",$J$149,0)</f>
        <v>0</v>
      </c>
      <c r="BH149" s="135">
        <f>IF($N$149="sníž. přenesená",$J$149,0)</f>
        <v>0</v>
      </c>
      <c r="BI149" s="135">
        <f>IF($N$149="nulová",$J$149,0)</f>
        <v>0</v>
      </c>
      <c r="BJ149" s="84" t="s">
        <v>23</v>
      </c>
      <c r="BK149" s="135">
        <f>ROUND($I$149*$H$149,2)</f>
        <v>0</v>
      </c>
      <c r="BL149" s="84" t="s">
        <v>151</v>
      </c>
      <c r="BM149" s="84" t="s">
        <v>28</v>
      </c>
    </row>
    <row r="150" spans="2:47" s="6" customFormat="1" ht="16.5" customHeight="1">
      <c r="B150" s="22"/>
      <c r="D150" s="136" t="s">
        <v>153</v>
      </c>
      <c r="F150" s="137" t="s">
        <v>746</v>
      </c>
      <c r="L150" s="22"/>
      <c r="M150" s="48"/>
      <c r="T150" s="49"/>
      <c r="AT150" s="6" t="s">
        <v>153</v>
      </c>
      <c r="AU150" s="6" t="s">
        <v>144</v>
      </c>
    </row>
    <row r="151" spans="2:63" s="113" customFormat="1" ht="23.25" customHeight="1">
      <c r="B151" s="114"/>
      <c r="D151" s="115" t="s">
        <v>76</v>
      </c>
      <c r="E151" s="122" t="s">
        <v>747</v>
      </c>
      <c r="F151" s="122" t="s">
        <v>748</v>
      </c>
      <c r="J151" s="123">
        <f>$BK$151</f>
        <v>0</v>
      </c>
      <c r="L151" s="114"/>
      <c r="M151" s="118"/>
      <c r="P151" s="119">
        <f>SUM($P$152:$P$161)</f>
        <v>0</v>
      </c>
      <c r="R151" s="119">
        <f>SUM($R$152:$R$161)</f>
        <v>0</v>
      </c>
      <c r="T151" s="120">
        <f>SUM($T$152:$T$161)</f>
        <v>0</v>
      </c>
      <c r="AR151" s="115" t="s">
        <v>23</v>
      </c>
      <c r="AT151" s="115" t="s">
        <v>76</v>
      </c>
      <c r="AU151" s="115" t="s">
        <v>85</v>
      </c>
      <c r="AY151" s="115" t="s">
        <v>143</v>
      </c>
      <c r="BK151" s="121">
        <f>SUM($BK$152:$BK$161)</f>
        <v>0</v>
      </c>
    </row>
    <row r="152" spans="2:65" s="6" customFormat="1" ht="15.75" customHeight="1">
      <c r="B152" s="22"/>
      <c r="C152" s="124" t="s">
        <v>221</v>
      </c>
      <c r="D152" s="124" t="s">
        <v>146</v>
      </c>
      <c r="E152" s="125" t="s">
        <v>749</v>
      </c>
      <c r="F152" s="126" t="s">
        <v>750</v>
      </c>
      <c r="G152" s="127" t="s">
        <v>278</v>
      </c>
      <c r="H152" s="128">
        <v>78</v>
      </c>
      <c r="I152" s="129"/>
      <c r="J152" s="130">
        <f>ROUND($I$152*$H$152,2)</f>
        <v>0</v>
      </c>
      <c r="K152" s="126"/>
      <c r="L152" s="22"/>
      <c r="M152" s="131"/>
      <c r="N152" s="132" t="s">
        <v>48</v>
      </c>
      <c r="Q152" s="133">
        <v>0</v>
      </c>
      <c r="R152" s="133">
        <f>$Q$152*$H$152</f>
        <v>0</v>
      </c>
      <c r="S152" s="133">
        <v>0</v>
      </c>
      <c r="T152" s="134">
        <f>$S$152*$H$152</f>
        <v>0</v>
      </c>
      <c r="AR152" s="84" t="s">
        <v>151</v>
      </c>
      <c r="AT152" s="84" t="s">
        <v>146</v>
      </c>
      <c r="AU152" s="84" t="s">
        <v>144</v>
      </c>
      <c r="AY152" s="6" t="s">
        <v>143</v>
      </c>
      <c r="BE152" s="135">
        <f>IF($N$152="základní",$J$152,0)</f>
        <v>0</v>
      </c>
      <c r="BF152" s="135">
        <f>IF($N$152="snížená",$J$152,0)</f>
        <v>0</v>
      </c>
      <c r="BG152" s="135">
        <f>IF($N$152="zákl. přenesená",$J$152,0)</f>
        <v>0</v>
      </c>
      <c r="BH152" s="135">
        <f>IF($N$152="sníž. přenesená",$J$152,0)</f>
        <v>0</v>
      </c>
      <c r="BI152" s="135">
        <f>IF($N$152="nulová",$J$152,0)</f>
        <v>0</v>
      </c>
      <c r="BJ152" s="84" t="s">
        <v>23</v>
      </c>
      <c r="BK152" s="135">
        <f>ROUND($I$152*$H$152,2)</f>
        <v>0</v>
      </c>
      <c r="BL152" s="84" t="s">
        <v>151</v>
      </c>
      <c r="BM152" s="84" t="s">
        <v>221</v>
      </c>
    </row>
    <row r="153" spans="2:47" s="6" customFormat="1" ht="16.5" customHeight="1">
      <c r="B153" s="22"/>
      <c r="D153" s="136" t="s">
        <v>153</v>
      </c>
      <c r="F153" s="137" t="s">
        <v>750</v>
      </c>
      <c r="L153" s="22"/>
      <c r="M153" s="48"/>
      <c r="T153" s="49"/>
      <c r="AT153" s="6" t="s">
        <v>153</v>
      </c>
      <c r="AU153" s="6" t="s">
        <v>144</v>
      </c>
    </row>
    <row r="154" spans="2:65" s="6" customFormat="1" ht="15.75" customHeight="1">
      <c r="B154" s="22"/>
      <c r="C154" s="124" t="s">
        <v>227</v>
      </c>
      <c r="D154" s="124" t="s">
        <v>146</v>
      </c>
      <c r="E154" s="125" t="s">
        <v>751</v>
      </c>
      <c r="F154" s="126" t="s">
        <v>752</v>
      </c>
      <c r="G154" s="127" t="s">
        <v>278</v>
      </c>
      <c r="H154" s="128">
        <v>36</v>
      </c>
      <c r="I154" s="129"/>
      <c r="J154" s="130">
        <f>ROUND($I$154*$H$154,2)</f>
        <v>0</v>
      </c>
      <c r="K154" s="126"/>
      <c r="L154" s="22"/>
      <c r="M154" s="131"/>
      <c r="N154" s="132" t="s">
        <v>48</v>
      </c>
      <c r="Q154" s="133">
        <v>0</v>
      </c>
      <c r="R154" s="133">
        <f>$Q$154*$H$154</f>
        <v>0</v>
      </c>
      <c r="S154" s="133">
        <v>0</v>
      </c>
      <c r="T154" s="134">
        <f>$S$154*$H$154</f>
        <v>0</v>
      </c>
      <c r="AR154" s="84" t="s">
        <v>151</v>
      </c>
      <c r="AT154" s="84" t="s">
        <v>146</v>
      </c>
      <c r="AU154" s="84" t="s">
        <v>144</v>
      </c>
      <c r="AY154" s="6" t="s">
        <v>143</v>
      </c>
      <c r="BE154" s="135">
        <f>IF($N$154="základní",$J$154,0)</f>
        <v>0</v>
      </c>
      <c r="BF154" s="135">
        <f>IF($N$154="snížená",$J$154,0)</f>
        <v>0</v>
      </c>
      <c r="BG154" s="135">
        <f>IF($N$154="zákl. přenesená",$J$154,0)</f>
        <v>0</v>
      </c>
      <c r="BH154" s="135">
        <f>IF($N$154="sníž. přenesená",$J$154,0)</f>
        <v>0</v>
      </c>
      <c r="BI154" s="135">
        <f>IF($N$154="nulová",$J$154,0)</f>
        <v>0</v>
      </c>
      <c r="BJ154" s="84" t="s">
        <v>23</v>
      </c>
      <c r="BK154" s="135">
        <f>ROUND($I$154*$H$154,2)</f>
        <v>0</v>
      </c>
      <c r="BL154" s="84" t="s">
        <v>151</v>
      </c>
      <c r="BM154" s="84" t="s">
        <v>227</v>
      </c>
    </row>
    <row r="155" spans="2:47" s="6" customFormat="1" ht="16.5" customHeight="1">
      <c r="B155" s="22"/>
      <c r="D155" s="136" t="s">
        <v>153</v>
      </c>
      <c r="F155" s="137" t="s">
        <v>752</v>
      </c>
      <c r="L155" s="22"/>
      <c r="M155" s="48"/>
      <c r="T155" s="49"/>
      <c r="AT155" s="6" t="s">
        <v>153</v>
      </c>
      <c r="AU155" s="6" t="s">
        <v>144</v>
      </c>
    </row>
    <row r="156" spans="2:65" s="6" customFormat="1" ht="15.75" customHeight="1">
      <c r="B156" s="22"/>
      <c r="C156" s="124" t="s">
        <v>233</v>
      </c>
      <c r="D156" s="124" t="s">
        <v>146</v>
      </c>
      <c r="E156" s="125" t="s">
        <v>753</v>
      </c>
      <c r="F156" s="126" t="s">
        <v>754</v>
      </c>
      <c r="G156" s="127" t="s">
        <v>278</v>
      </c>
      <c r="H156" s="128">
        <v>6</v>
      </c>
      <c r="I156" s="129"/>
      <c r="J156" s="130">
        <f>ROUND($I$156*$H$156,2)</f>
        <v>0</v>
      </c>
      <c r="K156" s="126"/>
      <c r="L156" s="22"/>
      <c r="M156" s="131"/>
      <c r="N156" s="132" t="s">
        <v>48</v>
      </c>
      <c r="Q156" s="133">
        <v>0</v>
      </c>
      <c r="R156" s="133">
        <f>$Q$156*$H$156</f>
        <v>0</v>
      </c>
      <c r="S156" s="133">
        <v>0</v>
      </c>
      <c r="T156" s="134">
        <f>$S$156*$H$156</f>
        <v>0</v>
      </c>
      <c r="AR156" s="84" t="s">
        <v>151</v>
      </c>
      <c r="AT156" s="84" t="s">
        <v>146</v>
      </c>
      <c r="AU156" s="84" t="s">
        <v>144</v>
      </c>
      <c r="AY156" s="6" t="s">
        <v>143</v>
      </c>
      <c r="BE156" s="135">
        <f>IF($N$156="základní",$J$156,0)</f>
        <v>0</v>
      </c>
      <c r="BF156" s="135">
        <f>IF($N$156="snížená",$J$156,0)</f>
        <v>0</v>
      </c>
      <c r="BG156" s="135">
        <f>IF($N$156="zákl. přenesená",$J$156,0)</f>
        <v>0</v>
      </c>
      <c r="BH156" s="135">
        <f>IF($N$156="sníž. přenesená",$J$156,0)</f>
        <v>0</v>
      </c>
      <c r="BI156" s="135">
        <f>IF($N$156="nulová",$J$156,0)</f>
        <v>0</v>
      </c>
      <c r="BJ156" s="84" t="s">
        <v>23</v>
      </c>
      <c r="BK156" s="135">
        <f>ROUND($I$156*$H$156,2)</f>
        <v>0</v>
      </c>
      <c r="BL156" s="84" t="s">
        <v>151</v>
      </c>
      <c r="BM156" s="84" t="s">
        <v>233</v>
      </c>
    </row>
    <row r="157" spans="2:47" s="6" customFormat="1" ht="16.5" customHeight="1">
      <c r="B157" s="22"/>
      <c r="D157" s="136" t="s">
        <v>153</v>
      </c>
      <c r="F157" s="137" t="s">
        <v>754</v>
      </c>
      <c r="L157" s="22"/>
      <c r="M157" s="48"/>
      <c r="T157" s="49"/>
      <c r="AT157" s="6" t="s">
        <v>153</v>
      </c>
      <c r="AU157" s="6" t="s">
        <v>144</v>
      </c>
    </row>
    <row r="158" spans="2:65" s="6" customFormat="1" ht="15.75" customHeight="1">
      <c r="B158" s="22"/>
      <c r="C158" s="124" t="s">
        <v>238</v>
      </c>
      <c r="D158" s="124" t="s">
        <v>146</v>
      </c>
      <c r="E158" s="125" t="s">
        <v>755</v>
      </c>
      <c r="F158" s="126" t="s">
        <v>756</v>
      </c>
      <c r="G158" s="127" t="s">
        <v>278</v>
      </c>
      <c r="H158" s="128">
        <v>26</v>
      </c>
      <c r="I158" s="129"/>
      <c r="J158" s="130">
        <f>ROUND($I$158*$H$158,2)</f>
        <v>0</v>
      </c>
      <c r="K158" s="126"/>
      <c r="L158" s="22"/>
      <c r="M158" s="131"/>
      <c r="N158" s="132" t="s">
        <v>48</v>
      </c>
      <c r="Q158" s="133">
        <v>0</v>
      </c>
      <c r="R158" s="133">
        <f>$Q$158*$H$158</f>
        <v>0</v>
      </c>
      <c r="S158" s="133">
        <v>0</v>
      </c>
      <c r="T158" s="134">
        <f>$S$158*$H$158</f>
        <v>0</v>
      </c>
      <c r="AR158" s="84" t="s">
        <v>151</v>
      </c>
      <c r="AT158" s="84" t="s">
        <v>146</v>
      </c>
      <c r="AU158" s="84" t="s">
        <v>144</v>
      </c>
      <c r="AY158" s="6" t="s">
        <v>143</v>
      </c>
      <c r="BE158" s="135">
        <f>IF($N$158="základní",$J$158,0)</f>
        <v>0</v>
      </c>
      <c r="BF158" s="135">
        <f>IF($N$158="snížená",$J$158,0)</f>
        <v>0</v>
      </c>
      <c r="BG158" s="135">
        <f>IF($N$158="zákl. přenesená",$J$158,0)</f>
        <v>0</v>
      </c>
      <c r="BH158" s="135">
        <f>IF($N$158="sníž. přenesená",$J$158,0)</f>
        <v>0</v>
      </c>
      <c r="BI158" s="135">
        <f>IF($N$158="nulová",$J$158,0)</f>
        <v>0</v>
      </c>
      <c r="BJ158" s="84" t="s">
        <v>23</v>
      </c>
      <c r="BK158" s="135">
        <f>ROUND($I$158*$H$158,2)</f>
        <v>0</v>
      </c>
      <c r="BL158" s="84" t="s">
        <v>151</v>
      </c>
      <c r="BM158" s="84" t="s">
        <v>238</v>
      </c>
    </row>
    <row r="159" spans="2:47" s="6" customFormat="1" ht="16.5" customHeight="1">
      <c r="B159" s="22"/>
      <c r="D159" s="136" t="s">
        <v>153</v>
      </c>
      <c r="F159" s="137" t="s">
        <v>756</v>
      </c>
      <c r="L159" s="22"/>
      <c r="M159" s="48"/>
      <c r="T159" s="49"/>
      <c r="AT159" s="6" t="s">
        <v>153</v>
      </c>
      <c r="AU159" s="6" t="s">
        <v>144</v>
      </c>
    </row>
    <row r="160" spans="2:65" s="6" customFormat="1" ht="15.75" customHeight="1">
      <c r="B160" s="22"/>
      <c r="C160" s="124" t="s">
        <v>9</v>
      </c>
      <c r="D160" s="124" t="s">
        <v>146</v>
      </c>
      <c r="E160" s="125" t="s">
        <v>757</v>
      </c>
      <c r="F160" s="126" t="s">
        <v>758</v>
      </c>
      <c r="G160" s="127" t="s">
        <v>712</v>
      </c>
      <c r="H160" s="128">
        <v>1</v>
      </c>
      <c r="I160" s="129"/>
      <c r="J160" s="130">
        <f>ROUND($I$160*$H$160,2)</f>
        <v>0</v>
      </c>
      <c r="K160" s="126"/>
      <c r="L160" s="22"/>
      <c r="M160" s="131"/>
      <c r="N160" s="132" t="s">
        <v>48</v>
      </c>
      <c r="Q160" s="133">
        <v>0</v>
      </c>
      <c r="R160" s="133">
        <f>$Q$160*$H$160</f>
        <v>0</v>
      </c>
      <c r="S160" s="133">
        <v>0</v>
      </c>
      <c r="T160" s="134">
        <f>$S$160*$H$160</f>
        <v>0</v>
      </c>
      <c r="AR160" s="84" t="s">
        <v>151</v>
      </c>
      <c r="AT160" s="84" t="s">
        <v>146</v>
      </c>
      <c r="AU160" s="84" t="s">
        <v>144</v>
      </c>
      <c r="AY160" s="6" t="s">
        <v>143</v>
      </c>
      <c r="BE160" s="135">
        <f>IF($N$160="základní",$J$160,0)</f>
        <v>0</v>
      </c>
      <c r="BF160" s="135">
        <f>IF($N$160="snížená",$J$160,0)</f>
        <v>0</v>
      </c>
      <c r="BG160" s="135">
        <f>IF($N$160="zákl. přenesená",$J$160,0)</f>
        <v>0</v>
      </c>
      <c r="BH160" s="135">
        <f>IF($N$160="sníž. přenesená",$J$160,0)</f>
        <v>0</v>
      </c>
      <c r="BI160" s="135">
        <f>IF($N$160="nulová",$J$160,0)</f>
        <v>0</v>
      </c>
      <c r="BJ160" s="84" t="s">
        <v>23</v>
      </c>
      <c r="BK160" s="135">
        <f>ROUND($I$160*$H$160,2)</f>
        <v>0</v>
      </c>
      <c r="BL160" s="84" t="s">
        <v>151</v>
      </c>
      <c r="BM160" s="84" t="s">
        <v>9</v>
      </c>
    </row>
    <row r="161" spans="2:47" s="6" customFormat="1" ht="16.5" customHeight="1">
      <c r="B161" s="22"/>
      <c r="D161" s="136" t="s">
        <v>153</v>
      </c>
      <c r="F161" s="137" t="s">
        <v>758</v>
      </c>
      <c r="L161" s="22"/>
      <c r="M161" s="48"/>
      <c r="T161" s="49"/>
      <c r="AT161" s="6" t="s">
        <v>153</v>
      </c>
      <c r="AU161" s="6" t="s">
        <v>144</v>
      </c>
    </row>
    <row r="162" spans="2:63" s="113" customFormat="1" ht="23.25" customHeight="1">
      <c r="B162" s="114"/>
      <c r="D162" s="115" t="s">
        <v>76</v>
      </c>
      <c r="E162" s="122" t="s">
        <v>759</v>
      </c>
      <c r="F162" s="122" t="s">
        <v>760</v>
      </c>
      <c r="J162" s="123">
        <f>$BK$162</f>
        <v>0</v>
      </c>
      <c r="L162" s="114"/>
      <c r="M162" s="118"/>
      <c r="P162" s="119">
        <f>SUM($P$163:$P$164)</f>
        <v>0</v>
      </c>
      <c r="R162" s="119">
        <f>SUM($R$163:$R$164)</f>
        <v>0</v>
      </c>
      <c r="T162" s="120">
        <f>SUM($T$163:$T$164)</f>
        <v>0</v>
      </c>
      <c r="AR162" s="115" t="s">
        <v>23</v>
      </c>
      <c r="AT162" s="115" t="s">
        <v>76</v>
      </c>
      <c r="AU162" s="115" t="s">
        <v>85</v>
      </c>
      <c r="AY162" s="115" t="s">
        <v>143</v>
      </c>
      <c r="BK162" s="121">
        <f>SUM($BK$163:$BK$164)</f>
        <v>0</v>
      </c>
    </row>
    <row r="163" spans="2:65" s="6" customFormat="1" ht="15.75" customHeight="1">
      <c r="B163" s="22"/>
      <c r="C163" s="124" t="s">
        <v>249</v>
      </c>
      <c r="D163" s="124" t="s">
        <v>146</v>
      </c>
      <c r="E163" s="125" t="s">
        <v>761</v>
      </c>
      <c r="F163" s="126" t="s">
        <v>762</v>
      </c>
      <c r="G163" s="127" t="s">
        <v>712</v>
      </c>
      <c r="H163" s="128">
        <v>200</v>
      </c>
      <c r="I163" s="129"/>
      <c r="J163" s="130">
        <f>ROUND($I$163*$H$163,2)</f>
        <v>0</v>
      </c>
      <c r="K163" s="126"/>
      <c r="L163" s="22"/>
      <c r="M163" s="131"/>
      <c r="N163" s="132" t="s">
        <v>48</v>
      </c>
      <c r="Q163" s="133">
        <v>0</v>
      </c>
      <c r="R163" s="133">
        <f>$Q$163*$H$163</f>
        <v>0</v>
      </c>
      <c r="S163" s="133">
        <v>0</v>
      </c>
      <c r="T163" s="134">
        <f>$S$163*$H$163</f>
        <v>0</v>
      </c>
      <c r="AR163" s="84" t="s">
        <v>151</v>
      </c>
      <c r="AT163" s="84" t="s">
        <v>146</v>
      </c>
      <c r="AU163" s="84" t="s">
        <v>144</v>
      </c>
      <c r="AY163" s="6" t="s">
        <v>143</v>
      </c>
      <c r="BE163" s="135">
        <f>IF($N$163="základní",$J$163,0)</f>
        <v>0</v>
      </c>
      <c r="BF163" s="135">
        <f>IF($N$163="snížená",$J$163,0)</f>
        <v>0</v>
      </c>
      <c r="BG163" s="135">
        <f>IF($N$163="zákl. přenesená",$J$163,0)</f>
        <v>0</v>
      </c>
      <c r="BH163" s="135">
        <f>IF($N$163="sníž. přenesená",$J$163,0)</f>
        <v>0</v>
      </c>
      <c r="BI163" s="135">
        <f>IF($N$163="nulová",$J$163,0)</f>
        <v>0</v>
      </c>
      <c r="BJ163" s="84" t="s">
        <v>23</v>
      </c>
      <c r="BK163" s="135">
        <f>ROUND($I$163*$H$163,2)</f>
        <v>0</v>
      </c>
      <c r="BL163" s="84" t="s">
        <v>151</v>
      </c>
      <c r="BM163" s="84" t="s">
        <v>249</v>
      </c>
    </row>
    <row r="164" spans="2:47" s="6" customFormat="1" ht="16.5" customHeight="1">
      <c r="B164" s="22"/>
      <c r="D164" s="136" t="s">
        <v>153</v>
      </c>
      <c r="F164" s="137" t="s">
        <v>762</v>
      </c>
      <c r="L164" s="22"/>
      <c r="M164" s="48"/>
      <c r="T164" s="49"/>
      <c r="AT164" s="6" t="s">
        <v>153</v>
      </c>
      <c r="AU164" s="6" t="s">
        <v>144</v>
      </c>
    </row>
    <row r="165" spans="2:63" s="113" customFormat="1" ht="23.25" customHeight="1">
      <c r="B165" s="114"/>
      <c r="D165" s="115" t="s">
        <v>76</v>
      </c>
      <c r="E165" s="122" t="s">
        <v>763</v>
      </c>
      <c r="F165" s="122" t="s">
        <v>764</v>
      </c>
      <c r="J165" s="123">
        <f>$BK$165</f>
        <v>0</v>
      </c>
      <c r="L165" s="114"/>
      <c r="M165" s="118"/>
      <c r="P165" s="119">
        <f>SUM($P$166:$P$167)</f>
        <v>0</v>
      </c>
      <c r="R165" s="119">
        <f>SUM($R$166:$R$167)</f>
        <v>0</v>
      </c>
      <c r="T165" s="120">
        <f>SUM($T$166:$T$167)</f>
        <v>0</v>
      </c>
      <c r="AR165" s="115" t="s">
        <v>23</v>
      </c>
      <c r="AT165" s="115" t="s">
        <v>76</v>
      </c>
      <c r="AU165" s="115" t="s">
        <v>85</v>
      </c>
      <c r="AY165" s="115" t="s">
        <v>143</v>
      </c>
      <c r="BK165" s="121">
        <f>SUM($BK$166:$BK$167)</f>
        <v>0</v>
      </c>
    </row>
    <row r="166" spans="2:65" s="6" customFormat="1" ht="15.75" customHeight="1">
      <c r="B166" s="22"/>
      <c r="C166" s="124" t="s">
        <v>259</v>
      </c>
      <c r="D166" s="124" t="s">
        <v>146</v>
      </c>
      <c r="E166" s="125" t="s">
        <v>765</v>
      </c>
      <c r="F166" s="126" t="s">
        <v>766</v>
      </c>
      <c r="G166" s="127" t="s">
        <v>278</v>
      </c>
      <c r="H166" s="128">
        <v>0</v>
      </c>
      <c r="I166" s="129"/>
      <c r="J166" s="130">
        <f>ROUND($I$166*$H$166,2)</f>
        <v>0</v>
      </c>
      <c r="K166" s="126"/>
      <c r="L166" s="22"/>
      <c r="M166" s="131"/>
      <c r="N166" s="132" t="s">
        <v>48</v>
      </c>
      <c r="Q166" s="133">
        <v>0</v>
      </c>
      <c r="R166" s="133">
        <f>$Q$166*$H$166</f>
        <v>0</v>
      </c>
      <c r="S166" s="133">
        <v>0</v>
      </c>
      <c r="T166" s="134">
        <f>$S$166*$H$166</f>
        <v>0</v>
      </c>
      <c r="AR166" s="84" t="s">
        <v>151</v>
      </c>
      <c r="AT166" s="84" t="s">
        <v>146</v>
      </c>
      <c r="AU166" s="84" t="s">
        <v>144</v>
      </c>
      <c r="AY166" s="6" t="s">
        <v>143</v>
      </c>
      <c r="BE166" s="135">
        <f>IF($N$166="základní",$J$166,0)</f>
        <v>0</v>
      </c>
      <c r="BF166" s="135">
        <f>IF($N$166="snížená",$J$166,0)</f>
        <v>0</v>
      </c>
      <c r="BG166" s="135">
        <f>IF($N$166="zákl. přenesená",$J$166,0)</f>
        <v>0</v>
      </c>
      <c r="BH166" s="135">
        <f>IF($N$166="sníž. přenesená",$J$166,0)</f>
        <v>0</v>
      </c>
      <c r="BI166" s="135">
        <f>IF($N$166="nulová",$J$166,0)</f>
        <v>0</v>
      </c>
      <c r="BJ166" s="84" t="s">
        <v>23</v>
      </c>
      <c r="BK166" s="135">
        <f>ROUND($I$166*$H$166,2)</f>
        <v>0</v>
      </c>
      <c r="BL166" s="84" t="s">
        <v>151</v>
      </c>
      <c r="BM166" s="84" t="s">
        <v>259</v>
      </c>
    </row>
    <row r="167" spans="2:47" s="6" customFormat="1" ht="16.5" customHeight="1">
      <c r="B167" s="22"/>
      <c r="D167" s="136" t="s">
        <v>153</v>
      </c>
      <c r="F167" s="137" t="s">
        <v>766</v>
      </c>
      <c r="L167" s="22"/>
      <c r="M167" s="48"/>
      <c r="T167" s="49"/>
      <c r="AT167" s="6" t="s">
        <v>153</v>
      </c>
      <c r="AU167" s="6" t="s">
        <v>144</v>
      </c>
    </row>
    <row r="168" spans="2:63" s="113" customFormat="1" ht="23.25" customHeight="1">
      <c r="B168" s="114"/>
      <c r="D168" s="115" t="s">
        <v>76</v>
      </c>
      <c r="E168" s="122" t="s">
        <v>767</v>
      </c>
      <c r="F168" s="122" t="s">
        <v>768</v>
      </c>
      <c r="J168" s="123">
        <f>$BK$168</f>
        <v>0</v>
      </c>
      <c r="L168" s="114"/>
      <c r="M168" s="118"/>
      <c r="P168" s="119">
        <f>SUM($P$169:$P$170)</f>
        <v>0</v>
      </c>
      <c r="R168" s="119">
        <f>SUM($R$169:$R$170)</f>
        <v>0</v>
      </c>
      <c r="T168" s="120">
        <f>SUM($T$169:$T$170)</f>
        <v>0</v>
      </c>
      <c r="AR168" s="115" t="s">
        <v>23</v>
      </c>
      <c r="AT168" s="115" t="s">
        <v>76</v>
      </c>
      <c r="AU168" s="115" t="s">
        <v>85</v>
      </c>
      <c r="AY168" s="115" t="s">
        <v>143</v>
      </c>
      <c r="BK168" s="121">
        <f>SUM($BK$169:$BK$170)</f>
        <v>0</v>
      </c>
    </row>
    <row r="169" spans="2:65" s="6" customFormat="1" ht="15.75" customHeight="1">
      <c r="B169" s="22"/>
      <c r="C169" s="124" t="s">
        <v>266</v>
      </c>
      <c r="D169" s="124" t="s">
        <v>146</v>
      </c>
      <c r="E169" s="125" t="s">
        <v>769</v>
      </c>
      <c r="F169" s="126" t="s">
        <v>770</v>
      </c>
      <c r="G169" s="127" t="s">
        <v>712</v>
      </c>
      <c r="H169" s="128">
        <v>0</v>
      </c>
      <c r="I169" s="129"/>
      <c r="J169" s="130">
        <f>ROUND($I$169*$H$169,2)</f>
        <v>0</v>
      </c>
      <c r="K169" s="126"/>
      <c r="L169" s="22"/>
      <c r="M169" s="131"/>
      <c r="N169" s="132" t="s">
        <v>48</v>
      </c>
      <c r="Q169" s="133">
        <v>0</v>
      </c>
      <c r="R169" s="133">
        <f>$Q$169*$H$169</f>
        <v>0</v>
      </c>
      <c r="S169" s="133">
        <v>0</v>
      </c>
      <c r="T169" s="134">
        <f>$S$169*$H$169</f>
        <v>0</v>
      </c>
      <c r="AR169" s="84" t="s">
        <v>151</v>
      </c>
      <c r="AT169" s="84" t="s">
        <v>146</v>
      </c>
      <c r="AU169" s="84" t="s">
        <v>144</v>
      </c>
      <c r="AY169" s="6" t="s">
        <v>143</v>
      </c>
      <c r="BE169" s="135">
        <f>IF($N$169="základní",$J$169,0)</f>
        <v>0</v>
      </c>
      <c r="BF169" s="135">
        <f>IF($N$169="snížená",$J$169,0)</f>
        <v>0</v>
      </c>
      <c r="BG169" s="135">
        <f>IF($N$169="zákl. přenesená",$J$169,0)</f>
        <v>0</v>
      </c>
      <c r="BH169" s="135">
        <f>IF($N$169="sníž. přenesená",$J$169,0)</f>
        <v>0</v>
      </c>
      <c r="BI169" s="135">
        <f>IF($N$169="nulová",$J$169,0)</f>
        <v>0</v>
      </c>
      <c r="BJ169" s="84" t="s">
        <v>23</v>
      </c>
      <c r="BK169" s="135">
        <f>ROUND($I$169*$H$169,2)</f>
        <v>0</v>
      </c>
      <c r="BL169" s="84" t="s">
        <v>151</v>
      </c>
      <c r="BM169" s="84" t="s">
        <v>266</v>
      </c>
    </row>
    <row r="170" spans="2:47" s="6" customFormat="1" ht="16.5" customHeight="1">
      <c r="B170" s="22"/>
      <c r="D170" s="136" t="s">
        <v>153</v>
      </c>
      <c r="F170" s="137" t="s">
        <v>770</v>
      </c>
      <c r="L170" s="22"/>
      <c r="M170" s="48"/>
      <c r="T170" s="49"/>
      <c r="AT170" s="6" t="s">
        <v>153</v>
      </c>
      <c r="AU170" s="6" t="s">
        <v>144</v>
      </c>
    </row>
    <row r="171" spans="2:63" s="113" customFormat="1" ht="23.25" customHeight="1">
      <c r="B171" s="114"/>
      <c r="D171" s="115" t="s">
        <v>76</v>
      </c>
      <c r="E171" s="122" t="s">
        <v>771</v>
      </c>
      <c r="F171" s="122" t="s">
        <v>772</v>
      </c>
      <c r="J171" s="123">
        <f>$BK$171</f>
        <v>0</v>
      </c>
      <c r="L171" s="114"/>
      <c r="M171" s="118"/>
      <c r="P171" s="119">
        <f>SUM($P$172:$P$181)</f>
        <v>0</v>
      </c>
      <c r="R171" s="119">
        <f>SUM($R$172:$R$181)</f>
        <v>0</v>
      </c>
      <c r="T171" s="120">
        <f>SUM($T$172:$T$181)</f>
        <v>0</v>
      </c>
      <c r="AR171" s="115" t="s">
        <v>23</v>
      </c>
      <c r="AT171" s="115" t="s">
        <v>76</v>
      </c>
      <c r="AU171" s="115" t="s">
        <v>85</v>
      </c>
      <c r="AY171" s="115" t="s">
        <v>143</v>
      </c>
      <c r="BK171" s="121">
        <f>SUM($BK$172:$BK$181)</f>
        <v>0</v>
      </c>
    </row>
    <row r="172" spans="2:65" s="6" customFormat="1" ht="15.75" customHeight="1">
      <c r="B172" s="22"/>
      <c r="C172" s="124" t="s">
        <v>275</v>
      </c>
      <c r="D172" s="124" t="s">
        <v>146</v>
      </c>
      <c r="E172" s="125" t="s">
        <v>773</v>
      </c>
      <c r="F172" s="126" t="s">
        <v>774</v>
      </c>
      <c r="G172" s="127" t="s">
        <v>278</v>
      </c>
      <c r="H172" s="128">
        <v>180</v>
      </c>
      <c r="I172" s="129"/>
      <c r="J172" s="130">
        <f>ROUND($I$172*$H$172,2)</f>
        <v>0</v>
      </c>
      <c r="K172" s="126"/>
      <c r="L172" s="22"/>
      <c r="M172" s="131"/>
      <c r="N172" s="132" t="s">
        <v>48</v>
      </c>
      <c r="Q172" s="133">
        <v>0</v>
      </c>
      <c r="R172" s="133">
        <f>$Q$172*$H$172</f>
        <v>0</v>
      </c>
      <c r="S172" s="133">
        <v>0</v>
      </c>
      <c r="T172" s="134">
        <f>$S$172*$H$172</f>
        <v>0</v>
      </c>
      <c r="AR172" s="84" t="s">
        <v>151</v>
      </c>
      <c r="AT172" s="84" t="s">
        <v>146</v>
      </c>
      <c r="AU172" s="84" t="s">
        <v>144</v>
      </c>
      <c r="AY172" s="6" t="s">
        <v>143</v>
      </c>
      <c r="BE172" s="135">
        <f>IF($N$172="základní",$J$172,0)</f>
        <v>0</v>
      </c>
      <c r="BF172" s="135">
        <f>IF($N$172="snížená",$J$172,0)</f>
        <v>0</v>
      </c>
      <c r="BG172" s="135">
        <f>IF($N$172="zákl. přenesená",$J$172,0)</f>
        <v>0</v>
      </c>
      <c r="BH172" s="135">
        <f>IF($N$172="sníž. přenesená",$J$172,0)</f>
        <v>0</v>
      </c>
      <c r="BI172" s="135">
        <f>IF($N$172="nulová",$J$172,0)</f>
        <v>0</v>
      </c>
      <c r="BJ172" s="84" t="s">
        <v>23</v>
      </c>
      <c r="BK172" s="135">
        <f>ROUND($I$172*$H$172,2)</f>
        <v>0</v>
      </c>
      <c r="BL172" s="84" t="s">
        <v>151</v>
      </c>
      <c r="BM172" s="84" t="s">
        <v>275</v>
      </c>
    </row>
    <row r="173" spans="2:47" s="6" customFormat="1" ht="16.5" customHeight="1">
      <c r="B173" s="22"/>
      <c r="D173" s="136" t="s">
        <v>153</v>
      </c>
      <c r="F173" s="137" t="s">
        <v>774</v>
      </c>
      <c r="L173" s="22"/>
      <c r="M173" s="48"/>
      <c r="T173" s="49"/>
      <c r="AT173" s="6" t="s">
        <v>153</v>
      </c>
      <c r="AU173" s="6" t="s">
        <v>144</v>
      </c>
    </row>
    <row r="174" spans="2:65" s="6" customFormat="1" ht="15.75" customHeight="1">
      <c r="B174" s="22"/>
      <c r="C174" s="124" t="s">
        <v>283</v>
      </c>
      <c r="D174" s="124" t="s">
        <v>146</v>
      </c>
      <c r="E174" s="125" t="s">
        <v>775</v>
      </c>
      <c r="F174" s="126" t="s">
        <v>776</v>
      </c>
      <c r="G174" s="127" t="s">
        <v>278</v>
      </c>
      <c r="H174" s="128">
        <v>20</v>
      </c>
      <c r="I174" s="129"/>
      <c r="J174" s="130">
        <f>ROUND($I$174*$H$174,2)</f>
        <v>0</v>
      </c>
      <c r="K174" s="126"/>
      <c r="L174" s="22"/>
      <c r="M174" s="131"/>
      <c r="N174" s="132" t="s">
        <v>48</v>
      </c>
      <c r="Q174" s="133">
        <v>0</v>
      </c>
      <c r="R174" s="133">
        <f>$Q$174*$H$174</f>
        <v>0</v>
      </c>
      <c r="S174" s="133">
        <v>0</v>
      </c>
      <c r="T174" s="134">
        <f>$S$174*$H$174</f>
        <v>0</v>
      </c>
      <c r="AR174" s="84" t="s">
        <v>151</v>
      </c>
      <c r="AT174" s="84" t="s">
        <v>146</v>
      </c>
      <c r="AU174" s="84" t="s">
        <v>144</v>
      </c>
      <c r="AY174" s="6" t="s">
        <v>143</v>
      </c>
      <c r="BE174" s="135">
        <f>IF($N$174="základní",$J$174,0)</f>
        <v>0</v>
      </c>
      <c r="BF174" s="135">
        <f>IF($N$174="snížená",$J$174,0)</f>
        <v>0</v>
      </c>
      <c r="BG174" s="135">
        <f>IF($N$174="zákl. přenesená",$J$174,0)</f>
        <v>0</v>
      </c>
      <c r="BH174" s="135">
        <f>IF($N$174="sníž. přenesená",$J$174,0)</f>
        <v>0</v>
      </c>
      <c r="BI174" s="135">
        <f>IF($N$174="nulová",$J$174,0)</f>
        <v>0</v>
      </c>
      <c r="BJ174" s="84" t="s">
        <v>23</v>
      </c>
      <c r="BK174" s="135">
        <f>ROUND($I$174*$H$174,2)</f>
        <v>0</v>
      </c>
      <c r="BL174" s="84" t="s">
        <v>151</v>
      </c>
      <c r="BM174" s="84" t="s">
        <v>283</v>
      </c>
    </row>
    <row r="175" spans="2:47" s="6" customFormat="1" ht="16.5" customHeight="1">
      <c r="B175" s="22"/>
      <c r="D175" s="136" t="s">
        <v>153</v>
      </c>
      <c r="F175" s="137" t="s">
        <v>776</v>
      </c>
      <c r="L175" s="22"/>
      <c r="M175" s="48"/>
      <c r="T175" s="49"/>
      <c r="AT175" s="6" t="s">
        <v>153</v>
      </c>
      <c r="AU175" s="6" t="s">
        <v>144</v>
      </c>
    </row>
    <row r="176" spans="2:65" s="6" customFormat="1" ht="15.75" customHeight="1">
      <c r="B176" s="22"/>
      <c r="C176" s="124" t="s">
        <v>8</v>
      </c>
      <c r="D176" s="124" t="s">
        <v>146</v>
      </c>
      <c r="E176" s="125" t="s">
        <v>777</v>
      </c>
      <c r="F176" s="126" t="s">
        <v>778</v>
      </c>
      <c r="G176" s="127" t="s">
        <v>278</v>
      </c>
      <c r="H176" s="128">
        <v>90</v>
      </c>
      <c r="I176" s="129"/>
      <c r="J176" s="130">
        <f>ROUND($I$176*$H$176,2)</f>
        <v>0</v>
      </c>
      <c r="K176" s="126"/>
      <c r="L176" s="22"/>
      <c r="M176" s="131"/>
      <c r="N176" s="132" t="s">
        <v>48</v>
      </c>
      <c r="Q176" s="133">
        <v>0</v>
      </c>
      <c r="R176" s="133">
        <f>$Q$176*$H$176</f>
        <v>0</v>
      </c>
      <c r="S176" s="133">
        <v>0</v>
      </c>
      <c r="T176" s="134">
        <f>$S$176*$H$176</f>
        <v>0</v>
      </c>
      <c r="AR176" s="84" t="s">
        <v>151</v>
      </c>
      <c r="AT176" s="84" t="s">
        <v>146</v>
      </c>
      <c r="AU176" s="84" t="s">
        <v>144</v>
      </c>
      <c r="AY176" s="6" t="s">
        <v>143</v>
      </c>
      <c r="BE176" s="135">
        <f>IF($N$176="základní",$J$176,0)</f>
        <v>0</v>
      </c>
      <c r="BF176" s="135">
        <f>IF($N$176="snížená",$J$176,0)</f>
        <v>0</v>
      </c>
      <c r="BG176" s="135">
        <f>IF($N$176="zákl. přenesená",$J$176,0)</f>
        <v>0</v>
      </c>
      <c r="BH176" s="135">
        <f>IF($N$176="sníž. přenesená",$J$176,0)</f>
        <v>0</v>
      </c>
      <c r="BI176" s="135">
        <f>IF($N$176="nulová",$J$176,0)</f>
        <v>0</v>
      </c>
      <c r="BJ176" s="84" t="s">
        <v>23</v>
      </c>
      <c r="BK176" s="135">
        <f>ROUND($I$176*$H$176,2)</f>
        <v>0</v>
      </c>
      <c r="BL176" s="84" t="s">
        <v>151</v>
      </c>
      <c r="BM176" s="84" t="s">
        <v>8</v>
      </c>
    </row>
    <row r="177" spans="2:47" s="6" customFormat="1" ht="16.5" customHeight="1">
      <c r="B177" s="22"/>
      <c r="D177" s="136" t="s">
        <v>153</v>
      </c>
      <c r="F177" s="137" t="s">
        <v>778</v>
      </c>
      <c r="L177" s="22"/>
      <c r="M177" s="48"/>
      <c r="T177" s="49"/>
      <c r="AT177" s="6" t="s">
        <v>153</v>
      </c>
      <c r="AU177" s="6" t="s">
        <v>144</v>
      </c>
    </row>
    <row r="178" spans="2:65" s="6" customFormat="1" ht="15.75" customHeight="1">
      <c r="B178" s="22"/>
      <c r="C178" s="124" t="s">
        <v>296</v>
      </c>
      <c r="D178" s="124" t="s">
        <v>146</v>
      </c>
      <c r="E178" s="125" t="s">
        <v>779</v>
      </c>
      <c r="F178" s="126" t="s">
        <v>780</v>
      </c>
      <c r="G178" s="127" t="s">
        <v>278</v>
      </c>
      <c r="H178" s="128">
        <v>80</v>
      </c>
      <c r="I178" s="129"/>
      <c r="J178" s="130">
        <f>ROUND($I$178*$H$178,2)</f>
        <v>0</v>
      </c>
      <c r="K178" s="126"/>
      <c r="L178" s="22"/>
      <c r="M178" s="131"/>
      <c r="N178" s="132" t="s">
        <v>48</v>
      </c>
      <c r="Q178" s="133">
        <v>0</v>
      </c>
      <c r="R178" s="133">
        <f>$Q$178*$H$178</f>
        <v>0</v>
      </c>
      <c r="S178" s="133">
        <v>0</v>
      </c>
      <c r="T178" s="134">
        <f>$S$178*$H$178</f>
        <v>0</v>
      </c>
      <c r="AR178" s="84" t="s">
        <v>151</v>
      </c>
      <c r="AT178" s="84" t="s">
        <v>146</v>
      </c>
      <c r="AU178" s="84" t="s">
        <v>144</v>
      </c>
      <c r="AY178" s="6" t="s">
        <v>143</v>
      </c>
      <c r="BE178" s="135">
        <f>IF($N$178="základní",$J$178,0)</f>
        <v>0</v>
      </c>
      <c r="BF178" s="135">
        <f>IF($N$178="snížená",$J$178,0)</f>
        <v>0</v>
      </c>
      <c r="BG178" s="135">
        <f>IF($N$178="zákl. přenesená",$J$178,0)</f>
        <v>0</v>
      </c>
      <c r="BH178" s="135">
        <f>IF($N$178="sníž. přenesená",$J$178,0)</f>
        <v>0</v>
      </c>
      <c r="BI178" s="135">
        <f>IF($N$178="nulová",$J$178,0)</f>
        <v>0</v>
      </c>
      <c r="BJ178" s="84" t="s">
        <v>23</v>
      </c>
      <c r="BK178" s="135">
        <f>ROUND($I$178*$H$178,2)</f>
        <v>0</v>
      </c>
      <c r="BL178" s="84" t="s">
        <v>151</v>
      </c>
      <c r="BM178" s="84" t="s">
        <v>296</v>
      </c>
    </row>
    <row r="179" spans="2:47" s="6" customFormat="1" ht="16.5" customHeight="1">
      <c r="B179" s="22"/>
      <c r="D179" s="136" t="s">
        <v>153</v>
      </c>
      <c r="F179" s="137" t="s">
        <v>780</v>
      </c>
      <c r="L179" s="22"/>
      <c r="M179" s="48"/>
      <c r="T179" s="49"/>
      <c r="AT179" s="6" t="s">
        <v>153</v>
      </c>
      <c r="AU179" s="6" t="s">
        <v>144</v>
      </c>
    </row>
    <row r="180" spans="2:65" s="6" customFormat="1" ht="15.75" customHeight="1">
      <c r="B180" s="22"/>
      <c r="C180" s="124" t="s">
        <v>304</v>
      </c>
      <c r="D180" s="124" t="s">
        <v>146</v>
      </c>
      <c r="E180" s="125" t="s">
        <v>781</v>
      </c>
      <c r="F180" s="126" t="s">
        <v>782</v>
      </c>
      <c r="G180" s="127" t="s">
        <v>278</v>
      </c>
      <c r="H180" s="128">
        <v>150</v>
      </c>
      <c r="I180" s="129"/>
      <c r="J180" s="130">
        <f>ROUND($I$180*$H$180,2)</f>
        <v>0</v>
      </c>
      <c r="K180" s="126"/>
      <c r="L180" s="22"/>
      <c r="M180" s="131"/>
      <c r="N180" s="132" t="s">
        <v>48</v>
      </c>
      <c r="Q180" s="133">
        <v>0</v>
      </c>
      <c r="R180" s="133">
        <f>$Q$180*$H$180</f>
        <v>0</v>
      </c>
      <c r="S180" s="133">
        <v>0</v>
      </c>
      <c r="T180" s="134">
        <f>$S$180*$H$180</f>
        <v>0</v>
      </c>
      <c r="AR180" s="84" t="s">
        <v>151</v>
      </c>
      <c r="AT180" s="84" t="s">
        <v>146</v>
      </c>
      <c r="AU180" s="84" t="s">
        <v>144</v>
      </c>
      <c r="AY180" s="6" t="s">
        <v>143</v>
      </c>
      <c r="BE180" s="135">
        <f>IF($N$180="základní",$J$180,0)</f>
        <v>0</v>
      </c>
      <c r="BF180" s="135">
        <f>IF($N$180="snížená",$J$180,0)</f>
        <v>0</v>
      </c>
      <c r="BG180" s="135">
        <f>IF($N$180="zákl. přenesená",$J$180,0)</f>
        <v>0</v>
      </c>
      <c r="BH180" s="135">
        <f>IF($N$180="sníž. přenesená",$J$180,0)</f>
        <v>0</v>
      </c>
      <c r="BI180" s="135">
        <f>IF($N$180="nulová",$J$180,0)</f>
        <v>0</v>
      </c>
      <c r="BJ180" s="84" t="s">
        <v>23</v>
      </c>
      <c r="BK180" s="135">
        <f>ROUND($I$180*$H$180,2)</f>
        <v>0</v>
      </c>
      <c r="BL180" s="84" t="s">
        <v>151</v>
      </c>
      <c r="BM180" s="84" t="s">
        <v>304</v>
      </c>
    </row>
    <row r="181" spans="2:47" s="6" customFormat="1" ht="16.5" customHeight="1">
      <c r="B181" s="22"/>
      <c r="D181" s="136" t="s">
        <v>153</v>
      </c>
      <c r="F181" s="137" t="s">
        <v>782</v>
      </c>
      <c r="L181" s="22"/>
      <c r="M181" s="48"/>
      <c r="T181" s="49"/>
      <c r="AT181" s="6" t="s">
        <v>153</v>
      </c>
      <c r="AU181" s="6" t="s">
        <v>144</v>
      </c>
    </row>
    <row r="182" spans="2:63" s="113" customFormat="1" ht="23.25" customHeight="1">
      <c r="B182" s="114"/>
      <c r="D182" s="115" t="s">
        <v>76</v>
      </c>
      <c r="E182" s="122" t="s">
        <v>783</v>
      </c>
      <c r="F182" s="122" t="s">
        <v>784</v>
      </c>
      <c r="J182" s="123">
        <f>$BK$182</f>
        <v>0</v>
      </c>
      <c r="L182" s="114"/>
      <c r="M182" s="118"/>
      <c r="P182" s="119">
        <f>SUM($P$183:$P$184)</f>
        <v>0</v>
      </c>
      <c r="R182" s="119">
        <f>SUM($R$183:$R$184)</f>
        <v>0</v>
      </c>
      <c r="T182" s="120">
        <f>SUM($T$183:$T$184)</f>
        <v>0</v>
      </c>
      <c r="AR182" s="115" t="s">
        <v>23</v>
      </c>
      <c r="AT182" s="115" t="s">
        <v>76</v>
      </c>
      <c r="AU182" s="115" t="s">
        <v>85</v>
      </c>
      <c r="AY182" s="115" t="s">
        <v>143</v>
      </c>
      <c r="BK182" s="121">
        <f>SUM($BK$183:$BK$184)</f>
        <v>0</v>
      </c>
    </row>
    <row r="183" spans="2:65" s="6" customFormat="1" ht="15.75" customHeight="1">
      <c r="B183" s="22"/>
      <c r="C183" s="124" t="s">
        <v>310</v>
      </c>
      <c r="D183" s="124" t="s">
        <v>146</v>
      </c>
      <c r="E183" s="125" t="s">
        <v>785</v>
      </c>
      <c r="F183" s="126" t="s">
        <v>786</v>
      </c>
      <c r="G183" s="127" t="s">
        <v>712</v>
      </c>
      <c r="H183" s="128">
        <v>6</v>
      </c>
      <c r="I183" s="129"/>
      <c r="J183" s="130">
        <f>ROUND($I$183*$H$183,2)</f>
        <v>0</v>
      </c>
      <c r="K183" s="126"/>
      <c r="L183" s="22"/>
      <c r="M183" s="131"/>
      <c r="N183" s="132" t="s">
        <v>48</v>
      </c>
      <c r="Q183" s="133">
        <v>0</v>
      </c>
      <c r="R183" s="133">
        <f>$Q$183*$H$183</f>
        <v>0</v>
      </c>
      <c r="S183" s="133">
        <v>0</v>
      </c>
      <c r="T183" s="134">
        <f>$S$183*$H$183</f>
        <v>0</v>
      </c>
      <c r="AR183" s="84" t="s">
        <v>151</v>
      </c>
      <c r="AT183" s="84" t="s">
        <v>146</v>
      </c>
      <c r="AU183" s="84" t="s">
        <v>144</v>
      </c>
      <c r="AY183" s="6" t="s">
        <v>143</v>
      </c>
      <c r="BE183" s="135">
        <f>IF($N$183="základní",$J$183,0)</f>
        <v>0</v>
      </c>
      <c r="BF183" s="135">
        <f>IF($N$183="snížená",$J$183,0)</f>
        <v>0</v>
      </c>
      <c r="BG183" s="135">
        <f>IF($N$183="zákl. přenesená",$J$183,0)</f>
        <v>0</v>
      </c>
      <c r="BH183" s="135">
        <f>IF($N$183="sníž. přenesená",$J$183,0)</f>
        <v>0</v>
      </c>
      <c r="BI183" s="135">
        <f>IF($N$183="nulová",$J$183,0)</f>
        <v>0</v>
      </c>
      <c r="BJ183" s="84" t="s">
        <v>23</v>
      </c>
      <c r="BK183" s="135">
        <f>ROUND($I$183*$H$183,2)</f>
        <v>0</v>
      </c>
      <c r="BL183" s="84" t="s">
        <v>151</v>
      </c>
      <c r="BM183" s="84" t="s">
        <v>310</v>
      </c>
    </row>
    <row r="184" spans="2:47" s="6" customFormat="1" ht="16.5" customHeight="1">
      <c r="B184" s="22"/>
      <c r="D184" s="136" t="s">
        <v>153</v>
      </c>
      <c r="F184" s="137" t="s">
        <v>786</v>
      </c>
      <c r="L184" s="22"/>
      <c r="M184" s="48"/>
      <c r="T184" s="49"/>
      <c r="AT184" s="6" t="s">
        <v>153</v>
      </c>
      <c r="AU184" s="6" t="s">
        <v>144</v>
      </c>
    </row>
    <row r="185" spans="2:63" s="113" customFormat="1" ht="23.25" customHeight="1">
      <c r="B185" s="114"/>
      <c r="D185" s="115" t="s">
        <v>76</v>
      </c>
      <c r="E185" s="122" t="s">
        <v>787</v>
      </c>
      <c r="F185" s="122" t="s">
        <v>788</v>
      </c>
      <c r="J185" s="123">
        <f>$BK$185</f>
        <v>0</v>
      </c>
      <c r="L185" s="114"/>
      <c r="M185" s="118"/>
      <c r="P185" s="119">
        <f>SUM($P$186:$P$187)</f>
        <v>0</v>
      </c>
      <c r="R185" s="119">
        <f>SUM($R$186:$R$187)</f>
        <v>0</v>
      </c>
      <c r="T185" s="120">
        <f>SUM($T$186:$T$187)</f>
        <v>0</v>
      </c>
      <c r="AR185" s="115" t="s">
        <v>23</v>
      </c>
      <c r="AT185" s="115" t="s">
        <v>76</v>
      </c>
      <c r="AU185" s="115" t="s">
        <v>85</v>
      </c>
      <c r="AY185" s="115" t="s">
        <v>143</v>
      </c>
      <c r="BK185" s="121">
        <f>SUM($BK$186:$BK$187)</f>
        <v>0</v>
      </c>
    </row>
    <row r="186" spans="2:65" s="6" customFormat="1" ht="15.75" customHeight="1">
      <c r="B186" s="22"/>
      <c r="C186" s="124" t="s">
        <v>318</v>
      </c>
      <c r="D186" s="124" t="s">
        <v>146</v>
      </c>
      <c r="E186" s="125" t="s">
        <v>789</v>
      </c>
      <c r="F186" s="126" t="s">
        <v>790</v>
      </c>
      <c r="G186" s="127" t="s">
        <v>712</v>
      </c>
      <c r="H186" s="128">
        <v>20</v>
      </c>
      <c r="I186" s="129"/>
      <c r="J186" s="130">
        <f>ROUND($I$186*$H$186,2)</f>
        <v>0</v>
      </c>
      <c r="K186" s="126"/>
      <c r="L186" s="22"/>
      <c r="M186" s="131"/>
      <c r="N186" s="132" t="s">
        <v>48</v>
      </c>
      <c r="Q186" s="133">
        <v>0</v>
      </c>
      <c r="R186" s="133">
        <f>$Q$186*$H$186</f>
        <v>0</v>
      </c>
      <c r="S186" s="133">
        <v>0</v>
      </c>
      <c r="T186" s="134">
        <f>$S$186*$H$186</f>
        <v>0</v>
      </c>
      <c r="AR186" s="84" t="s">
        <v>151</v>
      </c>
      <c r="AT186" s="84" t="s">
        <v>146</v>
      </c>
      <c r="AU186" s="84" t="s">
        <v>144</v>
      </c>
      <c r="AY186" s="6" t="s">
        <v>143</v>
      </c>
      <c r="BE186" s="135">
        <f>IF($N$186="základní",$J$186,0)</f>
        <v>0</v>
      </c>
      <c r="BF186" s="135">
        <f>IF($N$186="snížená",$J$186,0)</f>
        <v>0</v>
      </c>
      <c r="BG186" s="135">
        <f>IF($N$186="zákl. přenesená",$J$186,0)</f>
        <v>0</v>
      </c>
      <c r="BH186" s="135">
        <f>IF($N$186="sníž. přenesená",$J$186,0)</f>
        <v>0</v>
      </c>
      <c r="BI186" s="135">
        <f>IF($N$186="nulová",$J$186,0)</f>
        <v>0</v>
      </c>
      <c r="BJ186" s="84" t="s">
        <v>23</v>
      </c>
      <c r="BK186" s="135">
        <f>ROUND($I$186*$H$186,2)</f>
        <v>0</v>
      </c>
      <c r="BL186" s="84" t="s">
        <v>151</v>
      </c>
      <c r="BM186" s="84" t="s">
        <v>318</v>
      </c>
    </row>
    <row r="187" spans="2:47" s="6" customFormat="1" ht="16.5" customHeight="1">
      <c r="B187" s="22"/>
      <c r="D187" s="136" t="s">
        <v>153</v>
      </c>
      <c r="F187" s="137" t="s">
        <v>790</v>
      </c>
      <c r="L187" s="22"/>
      <c r="M187" s="48"/>
      <c r="T187" s="49"/>
      <c r="AT187" s="6" t="s">
        <v>153</v>
      </c>
      <c r="AU187" s="6" t="s">
        <v>144</v>
      </c>
    </row>
    <row r="188" spans="2:63" s="113" customFormat="1" ht="23.25" customHeight="1">
      <c r="B188" s="114"/>
      <c r="D188" s="115" t="s">
        <v>76</v>
      </c>
      <c r="E188" s="122" t="s">
        <v>791</v>
      </c>
      <c r="F188" s="122" t="s">
        <v>792</v>
      </c>
      <c r="J188" s="123">
        <f>$BK$188</f>
        <v>0</v>
      </c>
      <c r="L188" s="114"/>
      <c r="M188" s="118"/>
      <c r="P188" s="119">
        <f>SUM($P$189:$P$192)</f>
        <v>0</v>
      </c>
      <c r="R188" s="119">
        <f>SUM($R$189:$R$192)</f>
        <v>0</v>
      </c>
      <c r="T188" s="120">
        <f>SUM($T$189:$T$192)</f>
        <v>0</v>
      </c>
      <c r="AR188" s="115" t="s">
        <v>23</v>
      </c>
      <c r="AT188" s="115" t="s">
        <v>76</v>
      </c>
      <c r="AU188" s="115" t="s">
        <v>85</v>
      </c>
      <c r="AY188" s="115" t="s">
        <v>143</v>
      </c>
      <c r="BK188" s="121">
        <f>SUM($BK$189:$BK$192)</f>
        <v>0</v>
      </c>
    </row>
    <row r="189" spans="2:65" s="6" customFormat="1" ht="15.75" customHeight="1">
      <c r="B189" s="22"/>
      <c r="C189" s="124" t="s">
        <v>326</v>
      </c>
      <c r="D189" s="124" t="s">
        <v>146</v>
      </c>
      <c r="E189" s="125" t="s">
        <v>793</v>
      </c>
      <c r="F189" s="126" t="s">
        <v>794</v>
      </c>
      <c r="G189" s="127" t="s">
        <v>712</v>
      </c>
      <c r="H189" s="128">
        <v>1</v>
      </c>
      <c r="I189" s="129"/>
      <c r="J189" s="130">
        <f>ROUND($I$189*$H$189,2)</f>
        <v>0</v>
      </c>
      <c r="K189" s="126"/>
      <c r="L189" s="22"/>
      <c r="M189" s="131"/>
      <c r="N189" s="132" t="s">
        <v>48</v>
      </c>
      <c r="Q189" s="133">
        <v>0</v>
      </c>
      <c r="R189" s="133">
        <f>$Q$189*$H$189</f>
        <v>0</v>
      </c>
      <c r="S189" s="133">
        <v>0</v>
      </c>
      <c r="T189" s="134">
        <f>$S$189*$H$189</f>
        <v>0</v>
      </c>
      <c r="AR189" s="84" t="s">
        <v>151</v>
      </c>
      <c r="AT189" s="84" t="s">
        <v>146</v>
      </c>
      <c r="AU189" s="84" t="s">
        <v>144</v>
      </c>
      <c r="AY189" s="6" t="s">
        <v>143</v>
      </c>
      <c r="BE189" s="135">
        <f>IF($N$189="základní",$J$189,0)</f>
        <v>0</v>
      </c>
      <c r="BF189" s="135">
        <f>IF($N$189="snížená",$J$189,0)</f>
        <v>0</v>
      </c>
      <c r="BG189" s="135">
        <f>IF($N$189="zákl. přenesená",$J$189,0)</f>
        <v>0</v>
      </c>
      <c r="BH189" s="135">
        <f>IF($N$189="sníž. přenesená",$J$189,0)</f>
        <v>0</v>
      </c>
      <c r="BI189" s="135">
        <f>IF($N$189="nulová",$J$189,0)</f>
        <v>0</v>
      </c>
      <c r="BJ189" s="84" t="s">
        <v>23</v>
      </c>
      <c r="BK189" s="135">
        <f>ROUND($I$189*$H$189,2)</f>
        <v>0</v>
      </c>
      <c r="BL189" s="84" t="s">
        <v>151</v>
      </c>
      <c r="BM189" s="84" t="s">
        <v>326</v>
      </c>
    </row>
    <row r="190" spans="2:47" s="6" customFormat="1" ht="16.5" customHeight="1">
      <c r="B190" s="22"/>
      <c r="D190" s="136" t="s">
        <v>153</v>
      </c>
      <c r="F190" s="137" t="s">
        <v>794</v>
      </c>
      <c r="L190" s="22"/>
      <c r="M190" s="48"/>
      <c r="T190" s="49"/>
      <c r="AT190" s="6" t="s">
        <v>153</v>
      </c>
      <c r="AU190" s="6" t="s">
        <v>144</v>
      </c>
    </row>
    <row r="191" spans="2:65" s="6" customFormat="1" ht="15.75" customHeight="1">
      <c r="B191" s="22"/>
      <c r="C191" s="124" t="s">
        <v>336</v>
      </c>
      <c r="D191" s="124" t="s">
        <v>146</v>
      </c>
      <c r="E191" s="125" t="s">
        <v>795</v>
      </c>
      <c r="F191" s="126" t="s">
        <v>796</v>
      </c>
      <c r="G191" s="127" t="s">
        <v>712</v>
      </c>
      <c r="H191" s="128">
        <v>1</v>
      </c>
      <c r="I191" s="129"/>
      <c r="J191" s="130">
        <f>ROUND($I$191*$H$191,2)</f>
        <v>0</v>
      </c>
      <c r="K191" s="126"/>
      <c r="L191" s="22"/>
      <c r="M191" s="131"/>
      <c r="N191" s="132" t="s">
        <v>48</v>
      </c>
      <c r="Q191" s="133">
        <v>0</v>
      </c>
      <c r="R191" s="133">
        <f>$Q$191*$H$191</f>
        <v>0</v>
      </c>
      <c r="S191" s="133">
        <v>0</v>
      </c>
      <c r="T191" s="134">
        <f>$S$191*$H$191</f>
        <v>0</v>
      </c>
      <c r="AR191" s="84" t="s">
        <v>151</v>
      </c>
      <c r="AT191" s="84" t="s">
        <v>146</v>
      </c>
      <c r="AU191" s="84" t="s">
        <v>144</v>
      </c>
      <c r="AY191" s="6" t="s">
        <v>143</v>
      </c>
      <c r="BE191" s="135">
        <f>IF($N$191="základní",$J$191,0)</f>
        <v>0</v>
      </c>
      <c r="BF191" s="135">
        <f>IF($N$191="snížená",$J$191,0)</f>
        <v>0</v>
      </c>
      <c r="BG191" s="135">
        <f>IF($N$191="zákl. přenesená",$J$191,0)</f>
        <v>0</v>
      </c>
      <c r="BH191" s="135">
        <f>IF($N$191="sníž. přenesená",$J$191,0)</f>
        <v>0</v>
      </c>
      <c r="BI191" s="135">
        <f>IF($N$191="nulová",$J$191,0)</f>
        <v>0</v>
      </c>
      <c r="BJ191" s="84" t="s">
        <v>23</v>
      </c>
      <c r="BK191" s="135">
        <f>ROUND($I$191*$H$191,2)</f>
        <v>0</v>
      </c>
      <c r="BL191" s="84" t="s">
        <v>151</v>
      </c>
      <c r="BM191" s="84" t="s">
        <v>336</v>
      </c>
    </row>
    <row r="192" spans="2:47" s="6" customFormat="1" ht="16.5" customHeight="1">
      <c r="B192" s="22"/>
      <c r="D192" s="136" t="s">
        <v>153</v>
      </c>
      <c r="F192" s="137" t="s">
        <v>796</v>
      </c>
      <c r="L192" s="22"/>
      <c r="M192" s="48"/>
      <c r="T192" s="49"/>
      <c r="AT192" s="6" t="s">
        <v>153</v>
      </c>
      <c r="AU192" s="6" t="s">
        <v>144</v>
      </c>
    </row>
    <row r="193" spans="2:63" s="113" customFormat="1" ht="23.25" customHeight="1">
      <c r="B193" s="114"/>
      <c r="D193" s="115" t="s">
        <v>76</v>
      </c>
      <c r="E193" s="122" t="s">
        <v>797</v>
      </c>
      <c r="F193" s="122" t="s">
        <v>798</v>
      </c>
      <c r="J193" s="123">
        <f>$BK$193</f>
        <v>0</v>
      </c>
      <c r="L193" s="114"/>
      <c r="M193" s="118"/>
      <c r="P193" s="119">
        <f>SUM($P$194:$P$197)</f>
        <v>0</v>
      </c>
      <c r="R193" s="119">
        <f>SUM($R$194:$R$197)</f>
        <v>0</v>
      </c>
      <c r="T193" s="120">
        <f>SUM($T$194:$T$197)</f>
        <v>0</v>
      </c>
      <c r="AR193" s="115" t="s">
        <v>23</v>
      </c>
      <c r="AT193" s="115" t="s">
        <v>76</v>
      </c>
      <c r="AU193" s="115" t="s">
        <v>85</v>
      </c>
      <c r="AY193" s="115" t="s">
        <v>143</v>
      </c>
      <c r="BK193" s="121">
        <f>SUM($BK$194:$BK$197)</f>
        <v>0</v>
      </c>
    </row>
    <row r="194" spans="2:65" s="6" customFormat="1" ht="15.75" customHeight="1">
      <c r="B194" s="22"/>
      <c r="C194" s="124" t="s">
        <v>345</v>
      </c>
      <c r="D194" s="124" t="s">
        <v>146</v>
      </c>
      <c r="E194" s="125" t="s">
        <v>799</v>
      </c>
      <c r="F194" s="126" t="s">
        <v>800</v>
      </c>
      <c r="G194" s="127" t="s">
        <v>712</v>
      </c>
      <c r="H194" s="128">
        <v>6</v>
      </c>
      <c r="I194" s="129"/>
      <c r="J194" s="130">
        <f>ROUND($I$194*$H$194,2)</f>
        <v>0</v>
      </c>
      <c r="K194" s="126"/>
      <c r="L194" s="22"/>
      <c r="M194" s="131"/>
      <c r="N194" s="132" t="s">
        <v>48</v>
      </c>
      <c r="Q194" s="133">
        <v>0</v>
      </c>
      <c r="R194" s="133">
        <f>$Q$194*$H$194</f>
        <v>0</v>
      </c>
      <c r="S194" s="133">
        <v>0</v>
      </c>
      <c r="T194" s="134">
        <f>$S$194*$H$194</f>
        <v>0</v>
      </c>
      <c r="AR194" s="84" t="s">
        <v>151</v>
      </c>
      <c r="AT194" s="84" t="s">
        <v>146</v>
      </c>
      <c r="AU194" s="84" t="s">
        <v>144</v>
      </c>
      <c r="AY194" s="6" t="s">
        <v>143</v>
      </c>
      <c r="BE194" s="135">
        <f>IF($N$194="základní",$J$194,0)</f>
        <v>0</v>
      </c>
      <c r="BF194" s="135">
        <f>IF($N$194="snížená",$J$194,0)</f>
        <v>0</v>
      </c>
      <c r="BG194" s="135">
        <f>IF($N$194="zákl. přenesená",$J$194,0)</f>
        <v>0</v>
      </c>
      <c r="BH194" s="135">
        <f>IF($N$194="sníž. přenesená",$J$194,0)</f>
        <v>0</v>
      </c>
      <c r="BI194" s="135">
        <f>IF($N$194="nulová",$J$194,0)</f>
        <v>0</v>
      </c>
      <c r="BJ194" s="84" t="s">
        <v>23</v>
      </c>
      <c r="BK194" s="135">
        <f>ROUND($I$194*$H$194,2)</f>
        <v>0</v>
      </c>
      <c r="BL194" s="84" t="s">
        <v>151</v>
      </c>
      <c r="BM194" s="84" t="s">
        <v>345</v>
      </c>
    </row>
    <row r="195" spans="2:47" s="6" customFormat="1" ht="16.5" customHeight="1">
      <c r="B195" s="22"/>
      <c r="D195" s="136" t="s">
        <v>153</v>
      </c>
      <c r="F195" s="137" t="s">
        <v>800</v>
      </c>
      <c r="L195" s="22"/>
      <c r="M195" s="48"/>
      <c r="T195" s="49"/>
      <c r="AT195" s="6" t="s">
        <v>153</v>
      </c>
      <c r="AU195" s="6" t="s">
        <v>144</v>
      </c>
    </row>
    <row r="196" spans="2:65" s="6" customFormat="1" ht="15.75" customHeight="1">
      <c r="B196" s="22"/>
      <c r="C196" s="124" t="s">
        <v>351</v>
      </c>
      <c r="D196" s="124" t="s">
        <v>146</v>
      </c>
      <c r="E196" s="125" t="s">
        <v>801</v>
      </c>
      <c r="F196" s="126" t="s">
        <v>802</v>
      </c>
      <c r="G196" s="127" t="s">
        <v>712</v>
      </c>
      <c r="H196" s="128">
        <v>3</v>
      </c>
      <c r="I196" s="129"/>
      <c r="J196" s="130">
        <f>ROUND($I$196*$H$196,2)</f>
        <v>0</v>
      </c>
      <c r="K196" s="126"/>
      <c r="L196" s="22"/>
      <c r="M196" s="131"/>
      <c r="N196" s="132" t="s">
        <v>48</v>
      </c>
      <c r="Q196" s="133">
        <v>0</v>
      </c>
      <c r="R196" s="133">
        <f>$Q$196*$H$196</f>
        <v>0</v>
      </c>
      <c r="S196" s="133">
        <v>0</v>
      </c>
      <c r="T196" s="134">
        <f>$S$196*$H$196</f>
        <v>0</v>
      </c>
      <c r="AR196" s="84" t="s">
        <v>151</v>
      </c>
      <c r="AT196" s="84" t="s">
        <v>146</v>
      </c>
      <c r="AU196" s="84" t="s">
        <v>144</v>
      </c>
      <c r="AY196" s="6" t="s">
        <v>143</v>
      </c>
      <c r="BE196" s="135">
        <f>IF($N$196="základní",$J$196,0)</f>
        <v>0</v>
      </c>
      <c r="BF196" s="135">
        <f>IF($N$196="snížená",$J$196,0)</f>
        <v>0</v>
      </c>
      <c r="BG196" s="135">
        <f>IF($N$196="zákl. přenesená",$J$196,0)</f>
        <v>0</v>
      </c>
      <c r="BH196" s="135">
        <f>IF($N$196="sníž. přenesená",$J$196,0)</f>
        <v>0</v>
      </c>
      <c r="BI196" s="135">
        <f>IF($N$196="nulová",$J$196,0)</f>
        <v>0</v>
      </c>
      <c r="BJ196" s="84" t="s">
        <v>23</v>
      </c>
      <c r="BK196" s="135">
        <f>ROUND($I$196*$H$196,2)</f>
        <v>0</v>
      </c>
      <c r="BL196" s="84" t="s">
        <v>151</v>
      </c>
      <c r="BM196" s="84" t="s">
        <v>351</v>
      </c>
    </row>
    <row r="197" spans="2:47" s="6" customFormat="1" ht="16.5" customHeight="1">
      <c r="B197" s="22"/>
      <c r="D197" s="136" t="s">
        <v>153</v>
      </c>
      <c r="F197" s="137" t="s">
        <v>802</v>
      </c>
      <c r="L197" s="22"/>
      <c r="M197" s="48"/>
      <c r="T197" s="49"/>
      <c r="AT197" s="6" t="s">
        <v>153</v>
      </c>
      <c r="AU197" s="6" t="s">
        <v>144</v>
      </c>
    </row>
    <row r="198" spans="2:63" s="113" customFormat="1" ht="23.25" customHeight="1">
      <c r="B198" s="114"/>
      <c r="D198" s="115" t="s">
        <v>76</v>
      </c>
      <c r="E198" s="122" t="s">
        <v>803</v>
      </c>
      <c r="F198" s="122" t="s">
        <v>804</v>
      </c>
      <c r="J198" s="123">
        <f>$BK$198</f>
        <v>0</v>
      </c>
      <c r="L198" s="114"/>
      <c r="M198" s="118"/>
      <c r="P198" s="119">
        <f>SUM($P$199:$P$204)</f>
        <v>0</v>
      </c>
      <c r="R198" s="119">
        <f>SUM($R$199:$R$204)</f>
        <v>0</v>
      </c>
      <c r="T198" s="120">
        <f>SUM($T$199:$T$204)</f>
        <v>0</v>
      </c>
      <c r="AR198" s="115" t="s">
        <v>23</v>
      </c>
      <c r="AT198" s="115" t="s">
        <v>76</v>
      </c>
      <c r="AU198" s="115" t="s">
        <v>85</v>
      </c>
      <c r="AY198" s="115" t="s">
        <v>143</v>
      </c>
      <c r="BK198" s="121">
        <f>SUM($BK$199:$BK$204)</f>
        <v>0</v>
      </c>
    </row>
    <row r="199" spans="2:65" s="6" customFormat="1" ht="15.75" customHeight="1">
      <c r="B199" s="22"/>
      <c r="C199" s="124" t="s">
        <v>357</v>
      </c>
      <c r="D199" s="124" t="s">
        <v>146</v>
      </c>
      <c r="E199" s="125" t="s">
        <v>805</v>
      </c>
      <c r="F199" s="126" t="s">
        <v>806</v>
      </c>
      <c r="G199" s="127" t="s">
        <v>712</v>
      </c>
      <c r="H199" s="128">
        <v>2</v>
      </c>
      <c r="I199" s="129"/>
      <c r="J199" s="130">
        <f>ROUND($I$199*$H$199,2)</f>
        <v>0</v>
      </c>
      <c r="K199" s="126"/>
      <c r="L199" s="22"/>
      <c r="M199" s="131"/>
      <c r="N199" s="132" t="s">
        <v>48</v>
      </c>
      <c r="Q199" s="133">
        <v>0</v>
      </c>
      <c r="R199" s="133">
        <f>$Q$199*$H$199</f>
        <v>0</v>
      </c>
      <c r="S199" s="133">
        <v>0</v>
      </c>
      <c r="T199" s="134">
        <f>$S$199*$H$199</f>
        <v>0</v>
      </c>
      <c r="AR199" s="84" t="s">
        <v>151</v>
      </c>
      <c r="AT199" s="84" t="s">
        <v>146</v>
      </c>
      <c r="AU199" s="84" t="s">
        <v>144</v>
      </c>
      <c r="AY199" s="6" t="s">
        <v>143</v>
      </c>
      <c r="BE199" s="135">
        <f>IF($N$199="základní",$J$199,0)</f>
        <v>0</v>
      </c>
      <c r="BF199" s="135">
        <f>IF($N$199="snížená",$J$199,0)</f>
        <v>0</v>
      </c>
      <c r="BG199" s="135">
        <f>IF($N$199="zákl. přenesená",$J$199,0)</f>
        <v>0</v>
      </c>
      <c r="BH199" s="135">
        <f>IF($N$199="sníž. přenesená",$J$199,0)</f>
        <v>0</v>
      </c>
      <c r="BI199" s="135">
        <f>IF($N$199="nulová",$J$199,0)</f>
        <v>0</v>
      </c>
      <c r="BJ199" s="84" t="s">
        <v>23</v>
      </c>
      <c r="BK199" s="135">
        <f>ROUND($I$199*$H$199,2)</f>
        <v>0</v>
      </c>
      <c r="BL199" s="84" t="s">
        <v>151</v>
      </c>
      <c r="BM199" s="84" t="s">
        <v>357</v>
      </c>
    </row>
    <row r="200" spans="2:47" s="6" customFormat="1" ht="16.5" customHeight="1">
      <c r="B200" s="22"/>
      <c r="D200" s="136" t="s">
        <v>153</v>
      </c>
      <c r="F200" s="137" t="s">
        <v>806</v>
      </c>
      <c r="L200" s="22"/>
      <c r="M200" s="48"/>
      <c r="T200" s="49"/>
      <c r="AT200" s="6" t="s">
        <v>153</v>
      </c>
      <c r="AU200" s="6" t="s">
        <v>144</v>
      </c>
    </row>
    <row r="201" spans="2:65" s="6" customFormat="1" ht="15.75" customHeight="1">
      <c r="B201" s="22"/>
      <c r="C201" s="124" t="s">
        <v>361</v>
      </c>
      <c r="D201" s="124" t="s">
        <v>146</v>
      </c>
      <c r="E201" s="125" t="s">
        <v>807</v>
      </c>
      <c r="F201" s="126" t="s">
        <v>808</v>
      </c>
      <c r="G201" s="127" t="s">
        <v>712</v>
      </c>
      <c r="H201" s="128">
        <v>2</v>
      </c>
      <c r="I201" s="129"/>
      <c r="J201" s="130">
        <f>ROUND($I$201*$H$201,2)</f>
        <v>0</v>
      </c>
      <c r="K201" s="126"/>
      <c r="L201" s="22"/>
      <c r="M201" s="131"/>
      <c r="N201" s="132" t="s">
        <v>48</v>
      </c>
      <c r="Q201" s="133">
        <v>0</v>
      </c>
      <c r="R201" s="133">
        <f>$Q$201*$H$201</f>
        <v>0</v>
      </c>
      <c r="S201" s="133">
        <v>0</v>
      </c>
      <c r="T201" s="134">
        <f>$S$201*$H$201</f>
        <v>0</v>
      </c>
      <c r="AR201" s="84" t="s">
        <v>151</v>
      </c>
      <c r="AT201" s="84" t="s">
        <v>146</v>
      </c>
      <c r="AU201" s="84" t="s">
        <v>144</v>
      </c>
      <c r="AY201" s="6" t="s">
        <v>143</v>
      </c>
      <c r="BE201" s="135">
        <f>IF($N$201="základní",$J$201,0)</f>
        <v>0</v>
      </c>
      <c r="BF201" s="135">
        <f>IF($N$201="snížená",$J$201,0)</f>
        <v>0</v>
      </c>
      <c r="BG201" s="135">
        <f>IF($N$201="zákl. přenesená",$J$201,0)</f>
        <v>0</v>
      </c>
      <c r="BH201" s="135">
        <f>IF($N$201="sníž. přenesená",$J$201,0)</f>
        <v>0</v>
      </c>
      <c r="BI201" s="135">
        <f>IF($N$201="nulová",$J$201,0)</f>
        <v>0</v>
      </c>
      <c r="BJ201" s="84" t="s">
        <v>23</v>
      </c>
      <c r="BK201" s="135">
        <f>ROUND($I$201*$H$201,2)</f>
        <v>0</v>
      </c>
      <c r="BL201" s="84" t="s">
        <v>151</v>
      </c>
      <c r="BM201" s="84" t="s">
        <v>361</v>
      </c>
    </row>
    <row r="202" spans="2:47" s="6" customFormat="1" ht="16.5" customHeight="1">
      <c r="B202" s="22"/>
      <c r="D202" s="136" t="s">
        <v>153</v>
      </c>
      <c r="F202" s="137" t="s">
        <v>808</v>
      </c>
      <c r="L202" s="22"/>
      <c r="M202" s="48"/>
      <c r="T202" s="49"/>
      <c r="AT202" s="6" t="s">
        <v>153</v>
      </c>
      <c r="AU202" s="6" t="s">
        <v>144</v>
      </c>
    </row>
    <row r="203" spans="2:65" s="6" customFormat="1" ht="15.75" customHeight="1">
      <c r="B203" s="22"/>
      <c r="C203" s="124" t="s">
        <v>368</v>
      </c>
      <c r="D203" s="124" t="s">
        <v>146</v>
      </c>
      <c r="E203" s="125" t="s">
        <v>809</v>
      </c>
      <c r="F203" s="126" t="s">
        <v>810</v>
      </c>
      <c r="G203" s="127" t="s">
        <v>278</v>
      </c>
      <c r="H203" s="128">
        <v>80</v>
      </c>
      <c r="I203" s="129"/>
      <c r="J203" s="130">
        <f>ROUND($I$203*$H$203,2)</f>
        <v>0</v>
      </c>
      <c r="K203" s="126"/>
      <c r="L203" s="22"/>
      <c r="M203" s="131"/>
      <c r="N203" s="132" t="s">
        <v>48</v>
      </c>
      <c r="Q203" s="133">
        <v>0</v>
      </c>
      <c r="R203" s="133">
        <f>$Q$203*$H$203</f>
        <v>0</v>
      </c>
      <c r="S203" s="133">
        <v>0</v>
      </c>
      <c r="T203" s="134">
        <f>$S$203*$H$203</f>
        <v>0</v>
      </c>
      <c r="AR203" s="84" t="s">
        <v>151</v>
      </c>
      <c r="AT203" s="84" t="s">
        <v>146</v>
      </c>
      <c r="AU203" s="84" t="s">
        <v>144</v>
      </c>
      <c r="AY203" s="6" t="s">
        <v>143</v>
      </c>
      <c r="BE203" s="135">
        <f>IF($N$203="základní",$J$203,0)</f>
        <v>0</v>
      </c>
      <c r="BF203" s="135">
        <f>IF($N$203="snížená",$J$203,0)</f>
        <v>0</v>
      </c>
      <c r="BG203" s="135">
        <f>IF($N$203="zákl. přenesená",$J$203,0)</f>
        <v>0</v>
      </c>
      <c r="BH203" s="135">
        <f>IF($N$203="sníž. přenesená",$J$203,0)</f>
        <v>0</v>
      </c>
      <c r="BI203" s="135">
        <f>IF($N$203="nulová",$J$203,0)</f>
        <v>0</v>
      </c>
      <c r="BJ203" s="84" t="s">
        <v>23</v>
      </c>
      <c r="BK203" s="135">
        <f>ROUND($I$203*$H$203,2)</f>
        <v>0</v>
      </c>
      <c r="BL203" s="84" t="s">
        <v>151</v>
      </c>
      <c r="BM203" s="84" t="s">
        <v>368</v>
      </c>
    </row>
    <row r="204" spans="2:47" s="6" customFormat="1" ht="16.5" customHeight="1">
      <c r="B204" s="22"/>
      <c r="D204" s="136" t="s">
        <v>153</v>
      </c>
      <c r="F204" s="137" t="s">
        <v>810</v>
      </c>
      <c r="L204" s="22"/>
      <c r="M204" s="48"/>
      <c r="T204" s="49"/>
      <c r="AT204" s="6" t="s">
        <v>153</v>
      </c>
      <c r="AU204" s="6" t="s">
        <v>144</v>
      </c>
    </row>
    <row r="205" spans="2:63" s="113" customFormat="1" ht="23.25" customHeight="1">
      <c r="B205" s="114"/>
      <c r="D205" s="115" t="s">
        <v>76</v>
      </c>
      <c r="E205" s="122" t="s">
        <v>811</v>
      </c>
      <c r="F205" s="122" t="s">
        <v>812</v>
      </c>
      <c r="J205" s="123">
        <f>$BK$205</f>
        <v>0</v>
      </c>
      <c r="L205" s="114"/>
      <c r="M205" s="118"/>
      <c r="P205" s="119">
        <f>SUM($P$206:$P$207)</f>
        <v>0</v>
      </c>
      <c r="R205" s="119">
        <f>SUM($R$206:$R$207)</f>
        <v>0</v>
      </c>
      <c r="T205" s="120">
        <f>SUM($T$206:$T$207)</f>
        <v>0</v>
      </c>
      <c r="AR205" s="115" t="s">
        <v>23</v>
      </c>
      <c r="AT205" s="115" t="s">
        <v>76</v>
      </c>
      <c r="AU205" s="115" t="s">
        <v>85</v>
      </c>
      <c r="AY205" s="115" t="s">
        <v>143</v>
      </c>
      <c r="BK205" s="121">
        <f>SUM($BK$206:$BK$207)</f>
        <v>0</v>
      </c>
    </row>
    <row r="206" spans="2:65" s="6" customFormat="1" ht="15.75" customHeight="1">
      <c r="B206" s="22"/>
      <c r="C206" s="124" t="s">
        <v>373</v>
      </c>
      <c r="D206" s="124" t="s">
        <v>146</v>
      </c>
      <c r="E206" s="125" t="s">
        <v>813</v>
      </c>
      <c r="F206" s="126" t="s">
        <v>814</v>
      </c>
      <c r="G206" s="127" t="s">
        <v>712</v>
      </c>
      <c r="H206" s="128">
        <v>2</v>
      </c>
      <c r="I206" s="129"/>
      <c r="J206" s="130">
        <f>ROUND($I$206*$H$206,2)</f>
        <v>0</v>
      </c>
      <c r="K206" s="126"/>
      <c r="L206" s="22"/>
      <c r="M206" s="131"/>
      <c r="N206" s="132" t="s">
        <v>48</v>
      </c>
      <c r="Q206" s="133">
        <v>0</v>
      </c>
      <c r="R206" s="133">
        <f>$Q$206*$H$206</f>
        <v>0</v>
      </c>
      <c r="S206" s="133">
        <v>0</v>
      </c>
      <c r="T206" s="134">
        <f>$S$206*$H$206</f>
        <v>0</v>
      </c>
      <c r="AR206" s="84" t="s">
        <v>151</v>
      </c>
      <c r="AT206" s="84" t="s">
        <v>146</v>
      </c>
      <c r="AU206" s="84" t="s">
        <v>144</v>
      </c>
      <c r="AY206" s="6" t="s">
        <v>143</v>
      </c>
      <c r="BE206" s="135">
        <f>IF($N$206="základní",$J$206,0)</f>
        <v>0</v>
      </c>
      <c r="BF206" s="135">
        <f>IF($N$206="snížená",$J$206,0)</f>
        <v>0</v>
      </c>
      <c r="BG206" s="135">
        <f>IF($N$206="zákl. přenesená",$J$206,0)</f>
        <v>0</v>
      </c>
      <c r="BH206" s="135">
        <f>IF($N$206="sníž. přenesená",$J$206,0)</f>
        <v>0</v>
      </c>
      <c r="BI206" s="135">
        <f>IF($N$206="nulová",$J$206,0)</f>
        <v>0</v>
      </c>
      <c r="BJ206" s="84" t="s">
        <v>23</v>
      </c>
      <c r="BK206" s="135">
        <f>ROUND($I$206*$H$206,2)</f>
        <v>0</v>
      </c>
      <c r="BL206" s="84" t="s">
        <v>151</v>
      </c>
      <c r="BM206" s="84" t="s">
        <v>373</v>
      </c>
    </row>
    <row r="207" spans="2:47" s="6" customFormat="1" ht="16.5" customHeight="1">
      <c r="B207" s="22"/>
      <c r="D207" s="136" t="s">
        <v>153</v>
      </c>
      <c r="F207" s="137" t="s">
        <v>814</v>
      </c>
      <c r="L207" s="22"/>
      <c r="M207" s="48"/>
      <c r="T207" s="49"/>
      <c r="AT207" s="6" t="s">
        <v>153</v>
      </c>
      <c r="AU207" s="6" t="s">
        <v>144</v>
      </c>
    </row>
    <row r="208" spans="2:63" s="113" customFormat="1" ht="23.25" customHeight="1">
      <c r="B208" s="114"/>
      <c r="D208" s="115" t="s">
        <v>76</v>
      </c>
      <c r="E208" s="122" t="s">
        <v>815</v>
      </c>
      <c r="F208" s="122" t="s">
        <v>816</v>
      </c>
      <c r="J208" s="123">
        <f>$BK$208</f>
        <v>0</v>
      </c>
      <c r="L208" s="114"/>
      <c r="M208" s="118"/>
      <c r="P208" s="119">
        <f>SUM($P$209:$P$210)</f>
        <v>0</v>
      </c>
      <c r="R208" s="119">
        <f>SUM($R$209:$R$210)</f>
        <v>0</v>
      </c>
      <c r="T208" s="120">
        <f>SUM($T$209:$T$210)</f>
        <v>0</v>
      </c>
      <c r="AR208" s="115" t="s">
        <v>23</v>
      </c>
      <c r="AT208" s="115" t="s">
        <v>76</v>
      </c>
      <c r="AU208" s="115" t="s">
        <v>85</v>
      </c>
      <c r="AY208" s="115" t="s">
        <v>143</v>
      </c>
      <c r="BK208" s="121">
        <f>SUM($BK$209:$BK$210)</f>
        <v>0</v>
      </c>
    </row>
    <row r="209" spans="2:65" s="6" customFormat="1" ht="15.75" customHeight="1">
      <c r="B209" s="22"/>
      <c r="C209" s="124" t="s">
        <v>380</v>
      </c>
      <c r="D209" s="124" t="s">
        <v>146</v>
      </c>
      <c r="E209" s="125" t="s">
        <v>817</v>
      </c>
      <c r="F209" s="126" t="s">
        <v>818</v>
      </c>
      <c r="G209" s="127" t="s">
        <v>278</v>
      </c>
      <c r="H209" s="128">
        <v>92</v>
      </c>
      <c r="I209" s="129"/>
      <c r="J209" s="130">
        <f>ROUND($I$209*$H$209,2)</f>
        <v>0</v>
      </c>
      <c r="K209" s="126"/>
      <c r="L209" s="22"/>
      <c r="M209" s="131"/>
      <c r="N209" s="132" t="s">
        <v>48</v>
      </c>
      <c r="Q209" s="133">
        <v>0</v>
      </c>
      <c r="R209" s="133">
        <f>$Q$209*$H$209</f>
        <v>0</v>
      </c>
      <c r="S209" s="133">
        <v>0</v>
      </c>
      <c r="T209" s="134">
        <f>$S$209*$H$209</f>
        <v>0</v>
      </c>
      <c r="AR209" s="84" t="s">
        <v>151</v>
      </c>
      <c r="AT209" s="84" t="s">
        <v>146</v>
      </c>
      <c r="AU209" s="84" t="s">
        <v>144</v>
      </c>
      <c r="AY209" s="6" t="s">
        <v>143</v>
      </c>
      <c r="BE209" s="135">
        <f>IF($N$209="základní",$J$209,0)</f>
        <v>0</v>
      </c>
      <c r="BF209" s="135">
        <f>IF($N$209="snížená",$J$209,0)</f>
        <v>0</v>
      </c>
      <c r="BG209" s="135">
        <f>IF($N$209="zákl. přenesená",$J$209,0)</f>
        <v>0</v>
      </c>
      <c r="BH209" s="135">
        <f>IF($N$209="sníž. přenesená",$J$209,0)</f>
        <v>0</v>
      </c>
      <c r="BI209" s="135">
        <f>IF($N$209="nulová",$J$209,0)</f>
        <v>0</v>
      </c>
      <c r="BJ209" s="84" t="s">
        <v>23</v>
      </c>
      <c r="BK209" s="135">
        <f>ROUND($I$209*$H$209,2)</f>
        <v>0</v>
      </c>
      <c r="BL209" s="84" t="s">
        <v>151</v>
      </c>
      <c r="BM209" s="84" t="s">
        <v>380</v>
      </c>
    </row>
    <row r="210" spans="2:47" s="6" customFormat="1" ht="16.5" customHeight="1">
      <c r="B210" s="22"/>
      <c r="D210" s="136" t="s">
        <v>153</v>
      </c>
      <c r="F210" s="137" t="s">
        <v>818</v>
      </c>
      <c r="L210" s="22"/>
      <c r="M210" s="48"/>
      <c r="T210" s="49"/>
      <c r="AT210" s="6" t="s">
        <v>153</v>
      </c>
      <c r="AU210" s="6" t="s">
        <v>144</v>
      </c>
    </row>
    <row r="211" spans="2:63" s="113" customFormat="1" ht="23.25" customHeight="1">
      <c r="B211" s="114"/>
      <c r="D211" s="115" t="s">
        <v>76</v>
      </c>
      <c r="E211" s="122" t="s">
        <v>819</v>
      </c>
      <c r="F211" s="122" t="s">
        <v>820</v>
      </c>
      <c r="J211" s="123">
        <f>$BK$211</f>
        <v>0</v>
      </c>
      <c r="L211" s="114"/>
      <c r="M211" s="118"/>
      <c r="P211" s="119">
        <f>SUM($P$212:$P$217)</f>
        <v>0</v>
      </c>
      <c r="R211" s="119">
        <f>SUM($R$212:$R$217)</f>
        <v>0</v>
      </c>
      <c r="T211" s="120">
        <f>SUM($T$212:$T$217)</f>
        <v>0</v>
      </c>
      <c r="AR211" s="115" t="s">
        <v>23</v>
      </c>
      <c r="AT211" s="115" t="s">
        <v>76</v>
      </c>
      <c r="AU211" s="115" t="s">
        <v>85</v>
      </c>
      <c r="AY211" s="115" t="s">
        <v>143</v>
      </c>
      <c r="BK211" s="121">
        <f>SUM($BK$212:$BK$217)</f>
        <v>0</v>
      </c>
    </row>
    <row r="212" spans="2:65" s="6" customFormat="1" ht="15.75" customHeight="1">
      <c r="B212" s="22"/>
      <c r="C212" s="124" t="s">
        <v>388</v>
      </c>
      <c r="D212" s="124" t="s">
        <v>146</v>
      </c>
      <c r="E212" s="125" t="s">
        <v>821</v>
      </c>
      <c r="F212" s="126" t="s">
        <v>822</v>
      </c>
      <c r="G212" s="127" t="s">
        <v>712</v>
      </c>
      <c r="H212" s="128">
        <v>2</v>
      </c>
      <c r="I212" s="129"/>
      <c r="J212" s="130">
        <f>ROUND($I$212*$H$212,2)</f>
        <v>0</v>
      </c>
      <c r="K212" s="126"/>
      <c r="L212" s="22"/>
      <c r="M212" s="131"/>
      <c r="N212" s="132" t="s">
        <v>48</v>
      </c>
      <c r="Q212" s="133">
        <v>0</v>
      </c>
      <c r="R212" s="133">
        <f>$Q$212*$H$212</f>
        <v>0</v>
      </c>
      <c r="S212" s="133">
        <v>0</v>
      </c>
      <c r="T212" s="134">
        <f>$S$212*$H$212</f>
        <v>0</v>
      </c>
      <c r="AR212" s="84" t="s">
        <v>151</v>
      </c>
      <c r="AT212" s="84" t="s">
        <v>146</v>
      </c>
      <c r="AU212" s="84" t="s">
        <v>144</v>
      </c>
      <c r="AY212" s="6" t="s">
        <v>143</v>
      </c>
      <c r="BE212" s="135">
        <f>IF($N$212="základní",$J$212,0)</f>
        <v>0</v>
      </c>
      <c r="BF212" s="135">
        <f>IF($N$212="snížená",$J$212,0)</f>
        <v>0</v>
      </c>
      <c r="BG212" s="135">
        <f>IF($N$212="zákl. přenesená",$J$212,0)</f>
        <v>0</v>
      </c>
      <c r="BH212" s="135">
        <f>IF($N$212="sníž. přenesená",$J$212,0)</f>
        <v>0</v>
      </c>
      <c r="BI212" s="135">
        <f>IF($N$212="nulová",$J$212,0)</f>
        <v>0</v>
      </c>
      <c r="BJ212" s="84" t="s">
        <v>23</v>
      </c>
      <c r="BK212" s="135">
        <f>ROUND($I$212*$H$212,2)</f>
        <v>0</v>
      </c>
      <c r="BL212" s="84" t="s">
        <v>151</v>
      </c>
      <c r="BM212" s="84" t="s">
        <v>388</v>
      </c>
    </row>
    <row r="213" spans="2:47" s="6" customFormat="1" ht="16.5" customHeight="1">
      <c r="B213" s="22"/>
      <c r="D213" s="136" t="s">
        <v>153</v>
      </c>
      <c r="F213" s="137" t="s">
        <v>822</v>
      </c>
      <c r="L213" s="22"/>
      <c r="M213" s="48"/>
      <c r="T213" s="49"/>
      <c r="AT213" s="6" t="s">
        <v>153</v>
      </c>
      <c r="AU213" s="6" t="s">
        <v>144</v>
      </c>
    </row>
    <row r="214" spans="2:65" s="6" customFormat="1" ht="15.75" customHeight="1">
      <c r="B214" s="22"/>
      <c r="C214" s="124" t="s">
        <v>394</v>
      </c>
      <c r="D214" s="124" t="s">
        <v>146</v>
      </c>
      <c r="E214" s="125" t="s">
        <v>823</v>
      </c>
      <c r="F214" s="126" t="s">
        <v>824</v>
      </c>
      <c r="G214" s="127" t="s">
        <v>712</v>
      </c>
      <c r="H214" s="128">
        <v>1</v>
      </c>
      <c r="I214" s="129"/>
      <c r="J214" s="130">
        <f>ROUND($I$214*$H$214,2)</f>
        <v>0</v>
      </c>
      <c r="K214" s="126"/>
      <c r="L214" s="22"/>
      <c r="M214" s="131"/>
      <c r="N214" s="132" t="s">
        <v>48</v>
      </c>
      <c r="Q214" s="133">
        <v>0</v>
      </c>
      <c r="R214" s="133">
        <f>$Q$214*$H$214</f>
        <v>0</v>
      </c>
      <c r="S214" s="133">
        <v>0</v>
      </c>
      <c r="T214" s="134">
        <f>$S$214*$H$214</f>
        <v>0</v>
      </c>
      <c r="AR214" s="84" t="s">
        <v>151</v>
      </c>
      <c r="AT214" s="84" t="s">
        <v>146</v>
      </c>
      <c r="AU214" s="84" t="s">
        <v>144</v>
      </c>
      <c r="AY214" s="6" t="s">
        <v>143</v>
      </c>
      <c r="BE214" s="135">
        <f>IF($N$214="základní",$J$214,0)</f>
        <v>0</v>
      </c>
      <c r="BF214" s="135">
        <f>IF($N$214="snížená",$J$214,0)</f>
        <v>0</v>
      </c>
      <c r="BG214" s="135">
        <f>IF($N$214="zákl. přenesená",$J$214,0)</f>
        <v>0</v>
      </c>
      <c r="BH214" s="135">
        <f>IF($N$214="sníž. přenesená",$J$214,0)</f>
        <v>0</v>
      </c>
      <c r="BI214" s="135">
        <f>IF($N$214="nulová",$J$214,0)</f>
        <v>0</v>
      </c>
      <c r="BJ214" s="84" t="s">
        <v>23</v>
      </c>
      <c r="BK214" s="135">
        <f>ROUND($I$214*$H$214,2)</f>
        <v>0</v>
      </c>
      <c r="BL214" s="84" t="s">
        <v>151</v>
      </c>
      <c r="BM214" s="84" t="s">
        <v>394</v>
      </c>
    </row>
    <row r="215" spans="2:47" s="6" customFormat="1" ht="16.5" customHeight="1">
      <c r="B215" s="22"/>
      <c r="D215" s="136" t="s">
        <v>153</v>
      </c>
      <c r="F215" s="137" t="s">
        <v>824</v>
      </c>
      <c r="L215" s="22"/>
      <c r="M215" s="48"/>
      <c r="T215" s="49"/>
      <c r="AT215" s="6" t="s">
        <v>153</v>
      </c>
      <c r="AU215" s="6" t="s">
        <v>144</v>
      </c>
    </row>
    <row r="216" spans="2:65" s="6" customFormat="1" ht="15.75" customHeight="1">
      <c r="B216" s="22"/>
      <c r="C216" s="124" t="s">
        <v>401</v>
      </c>
      <c r="D216" s="124" t="s">
        <v>146</v>
      </c>
      <c r="E216" s="125" t="s">
        <v>825</v>
      </c>
      <c r="F216" s="126" t="s">
        <v>826</v>
      </c>
      <c r="G216" s="127" t="s">
        <v>712</v>
      </c>
      <c r="H216" s="128">
        <v>1</v>
      </c>
      <c r="I216" s="129"/>
      <c r="J216" s="130">
        <f>ROUND($I$216*$H$216,2)</f>
        <v>0</v>
      </c>
      <c r="K216" s="126"/>
      <c r="L216" s="22"/>
      <c r="M216" s="131"/>
      <c r="N216" s="132" t="s">
        <v>48</v>
      </c>
      <c r="Q216" s="133">
        <v>0</v>
      </c>
      <c r="R216" s="133">
        <f>$Q$216*$H$216</f>
        <v>0</v>
      </c>
      <c r="S216" s="133">
        <v>0</v>
      </c>
      <c r="T216" s="134">
        <f>$S$216*$H$216</f>
        <v>0</v>
      </c>
      <c r="AR216" s="84" t="s">
        <v>151</v>
      </c>
      <c r="AT216" s="84" t="s">
        <v>146</v>
      </c>
      <c r="AU216" s="84" t="s">
        <v>144</v>
      </c>
      <c r="AY216" s="6" t="s">
        <v>143</v>
      </c>
      <c r="BE216" s="135">
        <f>IF($N$216="základní",$J$216,0)</f>
        <v>0</v>
      </c>
      <c r="BF216" s="135">
        <f>IF($N$216="snížená",$J$216,0)</f>
        <v>0</v>
      </c>
      <c r="BG216" s="135">
        <f>IF($N$216="zákl. přenesená",$J$216,0)</f>
        <v>0</v>
      </c>
      <c r="BH216" s="135">
        <f>IF($N$216="sníž. přenesená",$J$216,0)</f>
        <v>0</v>
      </c>
      <c r="BI216" s="135">
        <f>IF($N$216="nulová",$J$216,0)</f>
        <v>0</v>
      </c>
      <c r="BJ216" s="84" t="s">
        <v>23</v>
      </c>
      <c r="BK216" s="135">
        <f>ROUND($I$216*$H$216,2)</f>
        <v>0</v>
      </c>
      <c r="BL216" s="84" t="s">
        <v>151</v>
      </c>
      <c r="BM216" s="84" t="s">
        <v>401</v>
      </c>
    </row>
    <row r="217" spans="2:47" s="6" customFormat="1" ht="16.5" customHeight="1">
      <c r="B217" s="22"/>
      <c r="D217" s="136" t="s">
        <v>153</v>
      </c>
      <c r="F217" s="137" t="s">
        <v>826</v>
      </c>
      <c r="L217" s="22"/>
      <c r="M217" s="48"/>
      <c r="T217" s="49"/>
      <c r="AT217" s="6" t="s">
        <v>153</v>
      </c>
      <c r="AU217" s="6" t="s">
        <v>144</v>
      </c>
    </row>
    <row r="218" spans="2:63" s="113" customFormat="1" ht="30.75" customHeight="1">
      <c r="B218" s="114"/>
      <c r="D218" s="115" t="s">
        <v>76</v>
      </c>
      <c r="E218" s="122" t="s">
        <v>827</v>
      </c>
      <c r="F218" s="122" t="s">
        <v>828</v>
      </c>
      <c r="J218" s="123">
        <f>$BK$218</f>
        <v>0</v>
      </c>
      <c r="L218" s="114"/>
      <c r="M218" s="118"/>
      <c r="P218" s="119">
        <f>$P$219+$P$222+$P$223+$P$226+$P$227+$P$230</f>
        <v>0</v>
      </c>
      <c r="R218" s="119">
        <f>$R$219+$R$222+$R$223+$R$226+$R$227+$R$230</f>
        <v>0</v>
      </c>
      <c r="T218" s="120">
        <f>$T$219+$T$222+$T$223+$T$226+$T$227+$T$230</f>
        <v>0</v>
      </c>
      <c r="AR218" s="115" t="s">
        <v>23</v>
      </c>
      <c r="AT218" s="115" t="s">
        <v>76</v>
      </c>
      <c r="AU218" s="115" t="s">
        <v>23</v>
      </c>
      <c r="AY218" s="115" t="s">
        <v>143</v>
      </c>
      <c r="BK218" s="121">
        <f>$BK$219+$BK$222+$BK$223+$BK$226+$BK$227+$BK$230</f>
        <v>0</v>
      </c>
    </row>
    <row r="219" spans="2:63" s="113" customFormat="1" ht="15.75" customHeight="1">
      <c r="B219" s="114"/>
      <c r="D219" s="115" t="s">
        <v>76</v>
      </c>
      <c r="E219" s="122" t="s">
        <v>829</v>
      </c>
      <c r="F219" s="122" t="s">
        <v>830</v>
      </c>
      <c r="J219" s="123">
        <f>$BK$219</f>
        <v>0</v>
      </c>
      <c r="L219" s="114"/>
      <c r="M219" s="118"/>
      <c r="P219" s="119">
        <f>SUM($P$220:$P$221)</f>
        <v>0</v>
      </c>
      <c r="R219" s="119">
        <f>SUM($R$220:$R$221)</f>
        <v>0</v>
      </c>
      <c r="T219" s="120">
        <f>SUM($T$220:$T$221)</f>
        <v>0</v>
      </c>
      <c r="AR219" s="115" t="s">
        <v>23</v>
      </c>
      <c r="AT219" s="115" t="s">
        <v>76</v>
      </c>
      <c r="AU219" s="115" t="s">
        <v>85</v>
      </c>
      <c r="AY219" s="115" t="s">
        <v>143</v>
      </c>
      <c r="BK219" s="121">
        <f>SUM($BK$220:$BK$221)</f>
        <v>0</v>
      </c>
    </row>
    <row r="220" spans="2:65" s="6" customFormat="1" ht="15.75" customHeight="1">
      <c r="B220" s="22"/>
      <c r="C220" s="124" t="s">
        <v>407</v>
      </c>
      <c r="D220" s="124" t="s">
        <v>146</v>
      </c>
      <c r="E220" s="125" t="s">
        <v>831</v>
      </c>
      <c r="F220" s="126" t="s">
        <v>832</v>
      </c>
      <c r="G220" s="127" t="s">
        <v>712</v>
      </c>
      <c r="H220" s="128">
        <v>10</v>
      </c>
      <c r="I220" s="129"/>
      <c r="J220" s="130">
        <f>ROUND($I$220*$H$220,2)</f>
        <v>0</v>
      </c>
      <c r="K220" s="126"/>
      <c r="L220" s="22"/>
      <c r="M220" s="131"/>
      <c r="N220" s="132" t="s">
        <v>48</v>
      </c>
      <c r="Q220" s="133">
        <v>0</v>
      </c>
      <c r="R220" s="133">
        <f>$Q$220*$H$220</f>
        <v>0</v>
      </c>
      <c r="S220" s="133">
        <v>0</v>
      </c>
      <c r="T220" s="134">
        <f>$S$220*$H$220</f>
        <v>0</v>
      </c>
      <c r="AR220" s="84" t="s">
        <v>151</v>
      </c>
      <c r="AT220" s="84" t="s">
        <v>146</v>
      </c>
      <c r="AU220" s="84" t="s">
        <v>144</v>
      </c>
      <c r="AY220" s="6" t="s">
        <v>143</v>
      </c>
      <c r="BE220" s="135">
        <f>IF($N$220="základní",$J$220,0)</f>
        <v>0</v>
      </c>
      <c r="BF220" s="135">
        <f>IF($N$220="snížená",$J$220,0)</f>
        <v>0</v>
      </c>
      <c r="BG220" s="135">
        <f>IF($N$220="zákl. přenesená",$J$220,0)</f>
        <v>0</v>
      </c>
      <c r="BH220" s="135">
        <f>IF($N$220="sníž. přenesená",$J$220,0)</f>
        <v>0</v>
      </c>
      <c r="BI220" s="135">
        <f>IF($N$220="nulová",$J$220,0)</f>
        <v>0</v>
      </c>
      <c r="BJ220" s="84" t="s">
        <v>23</v>
      </c>
      <c r="BK220" s="135">
        <f>ROUND($I$220*$H$220,2)</f>
        <v>0</v>
      </c>
      <c r="BL220" s="84" t="s">
        <v>151</v>
      </c>
      <c r="BM220" s="84" t="s">
        <v>407</v>
      </c>
    </row>
    <row r="221" spans="2:47" s="6" customFormat="1" ht="16.5" customHeight="1">
      <c r="B221" s="22"/>
      <c r="D221" s="136" t="s">
        <v>153</v>
      </c>
      <c r="F221" s="137" t="s">
        <v>832</v>
      </c>
      <c r="L221" s="22"/>
      <c r="M221" s="48"/>
      <c r="T221" s="49"/>
      <c r="AT221" s="6" t="s">
        <v>153</v>
      </c>
      <c r="AU221" s="6" t="s">
        <v>144</v>
      </c>
    </row>
    <row r="222" spans="2:63" s="113" customFormat="1" ht="23.25" customHeight="1">
      <c r="B222" s="114"/>
      <c r="D222" s="115" t="s">
        <v>76</v>
      </c>
      <c r="E222" s="122" t="s">
        <v>833</v>
      </c>
      <c r="F222" s="122" t="s">
        <v>834</v>
      </c>
      <c r="J222" s="123">
        <f>$BK$222</f>
        <v>0</v>
      </c>
      <c r="L222" s="114"/>
      <c r="M222" s="118"/>
      <c r="P222" s="119">
        <v>0</v>
      </c>
      <c r="R222" s="119">
        <v>0</v>
      </c>
      <c r="T222" s="120">
        <v>0</v>
      </c>
      <c r="AR222" s="115" t="s">
        <v>23</v>
      </c>
      <c r="AT222" s="115" t="s">
        <v>76</v>
      </c>
      <c r="AU222" s="115" t="s">
        <v>85</v>
      </c>
      <c r="AY222" s="115" t="s">
        <v>143</v>
      </c>
      <c r="BK222" s="121">
        <v>0</v>
      </c>
    </row>
    <row r="223" spans="2:63" s="113" customFormat="1" ht="15.75" customHeight="1">
      <c r="B223" s="114"/>
      <c r="D223" s="115" t="s">
        <v>76</v>
      </c>
      <c r="E223" s="122" t="s">
        <v>835</v>
      </c>
      <c r="F223" s="122" t="s">
        <v>836</v>
      </c>
      <c r="J223" s="123">
        <f>$BK$223</f>
        <v>0</v>
      </c>
      <c r="L223" s="114"/>
      <c r="M223" s="118"/>
      <c r="P223" s="119">
        <f>SUM($P$224:$P$225)</f>
        <v>0</v>
      </c>
      <c r="R223" s="119">
        <f>SUM($R$224:$R$225)</f>
        <v>0</v>
      </c>
      <c r="T223" s="120">
        <f>SUM($T$224:$T$225)</f>
        <v>0</v>
      </c>
      <c r="AR223" s="115" t="s">
        <v>23</v>
      </c>
      <c r="AT223" s="115" t="s">
        <v>76</v>
      </c>
      <c r="AU223" s="115" t="s">
        <v>85</v>
      </c>
      <c r="AY223" s="115" t="s">
        <v>143</v>
      </c>
      <c r="BK223" s="121">
        <f>SUM($BK$224:$BK$225)</f>
        <v>0</v>
      </c>
    </row>
    <row r="224" spans="2:65" s="6" customFormat="1" ht="15.75" customHeight="1">
      <c r="B224" s="22"/>
      <c r="C224" s="124" t="s">
        <v>414</v>
      </c>
      <c r="D224" s="124" t="s">
        <v>146</v>
      </c>
      <c r="E224" s="125" t="s">
        <v>837</v>
      </c>
      <c r="F224" s="126" t="s">
        <v>838</v>
      </c>
      <c r="G224" s="127" t="s">
        <v>712</v>
      </c>
      <c r="H224" s="128">
        <v>0</v>
      </c>
      <c r="I224" s="129"/>
      <c r="J224" s="130">
        <f>ROUND($I$224*$H$224,2)</f>
        <v>0</v>
      </c>
      <c r="K224" s="126"/>
      <c r="L224" s="22"/>
      <c r="M224" s="131"/>
      <c r="N224" s="132" t="s">
        <v>48</v>
      </c>
      <c r="Q224" s="133">
        <v>0</v>
      </c>
      <c r="R224" s="133">
        <f>$Q$224*$H$224</f>
        <v>0</v>
      </c>
      <c r="S224" s="133">
        <v>0</v>
      </c>
      <c r="T224" s="134">
        <f>$S$224*$H$224</f>
        <v>0</v>
      </c>
      <c r="AR224" s="84" t="s">
        <v>151</v>
      </c>
      <c r="AT224" s="84" t="s">
        <v>146</v>
      </c>
      <c r="AU224" s="84" t="s">
        <v>144</v>
      </c>
      <c r="AY224" s="6" t="s">
        <v>143</v>
      </c>
      <c r="BE224" s="135">
        <f>IF($N$224="základní",$J$224,0)</f>
        <v>0</v>
      </c>
      <c r="BF224" s="135">
        <f>IF($N$224="snížená",$J$224,0)</f>
        <v>0</v>
      </c>
      <c r="BG224" s="135">
        <f>IF($N$224="zákl. přenesená",$J$224,0)</f>
        <v>0</v>
      </c>
      <c r="BH224" s="135">
        <f>IF($N$224="sníž. přenesená",$J$224,0)</f>
        <v>0</v>
      </c>
      <c r="BI224" s="135">
        <f>IF($N$224="nulová",$J$224,0)</f>
        <v>0</v>
      </c>
      <c r="BJ224" s="84" t="s">
        <v>23</v>
      </c>
      <c r="BK224" s="135">
        <f>ROUND($I$224*$H$224,2)</f>
        <v>0</v>
      </c>
      <c r="BL224" s="84" t="s">
        <v>151</v>
      </c>
      <c r="BM224" s="84" t="s">
        <v>414</v>
      </c>
    </row>
    <row r="225" spans="2:47" s="6" customFormat="1" ht="16.5" customHeight="1">
      <c r="B225" s="22"/>
      <c r="D225" s="136" t="s">
        <v>153</v>
      </c>
      <c r="F225" s="137" t="s">
        <v>838</v>
      </c>
      <c r="L225" s="22"/>
      <c r="M225" s="48"/>
      <c r="T225" s="49"/>
      <c r="AT225" s="6" t="s">
        <v>153</v>
      </c>
      <c r="AU225" s="6" t="s">
        <v>144</v>
      </c>
    </row>
    <row r="226" spans="2:63" s="113" customFormat="1" ht="23.25" customHeight="1">
      <c r="B226" s="114"/>
      <c r="D226" s="115" t="s">
        <v>76</v>
      </c>
      <c r="E226" s="122" t="s">
        <v>839</v>
      </c>
      <c r="F226" s="122" t="s">
        <v>840</v>
      </c>
      <c r="J226" s="123">
        <f>$BK$226</f>
        <v>0</v>
      </c>
      <c r="L226" s="114"/>
      <c r="M226" s="118"/>
      <c r="P226" s="119">
        <v>0</v>
      </c>
      <c r="R226" s="119">
        <v>0</v>
      </c>
      <c r="T226" s="120">
        <v>0</v>
      </c>
      <c r="AR226" s="115" t="s">
        <v>23</v>
      </c>
      <c r="AT226" s="115" t="s">
        <v>76</v>
      </c>
      <c r="AU226" s="115" t="s">
        <v>85</v>
      </c>
      <c r="AY226" s="115" t="s">
        <v>143</v>
      </c>
      <c r="BK226" s="121">
        <v>0</v>
      </c>
    </row>
    <row r="227" spans="2:63" s="113" customFormat="1" ht="15.75" customHeight="1">
      <c r="B227" s="114"/>
      <c r="D227" s="115" t="s">
        <v>76</v>
      </c>
      <c r="E227" s="122" t="s">
        <v>841</v>
      </c>
      <c r="F227" s="122" t="s">
        <v>842</v>
      </c>
      <c r="J227" s="123">
        <f>$BK$227</f>
        <v>0</v>
      </c>
      <c r="L227" s="114"/>
      <c r="M227" s="118"/>
      <c r="P227" s="119">
        <f>SUM($P$228:$P$229)</f>
        <v>0</v>
      </c>
      <c r="R227" s="119">
        <f>SUM($R$228:$R$229)</f>
        <v>0</v>
      </c>
      <c r="T227" s="120">
        <f>SUM($T$228:$T$229)</f>
        <v>0</v>
      </c>
      <c r="AR227" s="115" t="s">
        <v>23</v>
      </c>
      <c r="AT227" s="115" t="s">
        <v>76</v>
      </c>
      <c r="AU227" s="115" t="s">
        <v>85</v>
      </c>
      <c r="AY227" s="115" t="s">
        <v>143</v>
      </c>
      <c r="BK227" s="121">
        <f>SUM($BK$228:$BK$229)</f>
        <v>0</v>
      </c>
    </row>
    <row r="228" spans="2:65" s="6" customFormat="1" ht="15.75" customHeight="1">
      <c r="B228" s="22"/>
      <c r="C228" s="124" t="s">
        <v>419</v>
      </c>
      <c r="D228" s="124" t="s">
        <v>146</v>
      </c>
      <c r="E228" s="125" t="s">
        <v>843</v>
      </c>
      <c r="F228" s="126" t="s">
        <v>844</v>
      </c>
      <c r="G228" s="127" t="s">
        <v>712</v>
      </c>
      <c r="H228" s="128">
        <v>0</v>
      </c>
      <c r="I228" s="129"/>
      <c r="J228" s="130">
        <f>ROUND($I$228*$H$228,2)</f>
        <v>0</v>
      </c>
      <c r="K228" s="126"/>
      <c r="L228" s="22"/>
      <c r="M228" s="131"/>
      <c r="N228" s="132" t="s">
        <v>48</v>
      </c>
      <c r="Q228" s="133">
        <v>0</v>
      </c>
      <c r="R228" s="133">
        <f>$Q$228*$H$228</f>
        <v>0</v>
      </c>
      <c r="S228" s="133">
        <v>0</v>
      </c>
      <c r="T228" s="134">
        <f>$S$228*$H$228</f>
        <v>0</v>
      </c>
      <c r="AR228" s="84" t="s">
        <v>151</v>
      </c>
      <c r="AT228" s="84" t="s">
        <v>146</v>
      </c>
      <c r="AU228" s="84" t="s">
        <v>144</v>
      </c>
      <c r="AY228" s="6" t="s">
        <v>143</v>
      </c>
      <c r="BE228" s="135">
        <f>IF($N$228="základní",$J$228,0)</f>
        <v>0</v>
      </c>
      <c r="BF228" s="135">
        <f>IF($N$228="snížená",$J$228,0)</f>
        <v>0</v>
      </c>
      <c r="BG228" s="135">
        <f>IF($N$228="zákl. přenesená",$J$228,0)</f>
        <v>0</v>
      </c>
      <c r="BH228" s="135">
        <f>IF($N$228="sníž. přenesená",$J$228,0)</f>
        <v>0</v>
      </c>
      <c r="BI228" s="135">
        <f>IF($N$228="nulová",$J$228,0)</f>
        <v>0</v>
      </c>
      <c r="BJ228" s="84" t="s">
        <v>23</v>
      </c>
      <c r="BK228" s="135">
        <f>ROUND($I$228*$H$228,2)</f>
        <v>0</v>
      </c>
      <c r="BL228" s="84" t="s">
        <v>151</v>
      </c>
      <c r="BM228" s="84" t="s">
        <v>419</v>
      </c>
    </row>
    <row r="229" spans="2:47" s="6" customFormat="1" ht="16.5" customHeight="1">
      <c r="B229" s="22"/>
      <c r="D229" s="136" t="s">
        <v>153</v>
      </c>
      <c r="F229" s="137" t="s">
        <v>844</v>
      </c>
      <c r="L229" s="22"/>
      <c r="M229" s="48"/>
      <c r="T229" s="49"/>
      <c r="AT229" s="6" t="s">
        <v>153</v>
      </c>
      <c r="AU229" s="6" t="s">
        <v>144</v>
      </c>
    </row>
    <row r="230" spans="2:63" s="113" customFormat="1" ht="23.25" customHeight="1">
      <c r="B230" s="114"/>
      <c r="D230" s="115" t="s">
        <v>76</v>
      </c>
      <c r="E230" s="122" t="s">
        <v>845</v>
      </c>
      <c r="F230" s="122" t="s">
        <v>846</v>
      </c>
      <c r="J230" s="123">
        <f>$BK$230</f>
        <v>0</v>
      </c>
      <c r="L230" s="114"/>
      <c r="M230" s="118"/>
      <c r="P230" s="119">
        <f>SUM($P$231:$P$239)</f>
        <v>0</v>
      </c>
      <c r="R230" s="119">
        <f>SUM($R$231:$R$239)</f>
        <v>0</v>
      </c>
      <c r="T230" s="120">
        <f>SUM($T$231:$T$239)</f>
        <v>0</v>
      </c>
      <c r="AR230" s="115" t="s">
        <v>23</v>
      </c>
      <c r="AT230" s="115" t="s">
        <v>76</v>
      </c>
      <c r="AU230" s="115" t="s">
        <v>85</v>
      </c>
      <c r="AY230" s="115" t="s">
        <v>143</v>
      </c>
      <c r="BK230" s="121">
        <f>SUM($BK$231:$BK$239)</f>
        <v>0</v>
      </c>
    </row>
    <row r="231" spans="2:65" s="6" customFormat="1" ht="15.75" customHeight="1">
      <c r="B231" s="22"/>
      <c r="C231" s="124" t="s">
        <v>427</v>
      </c>
      <c r="D231" s="124" t="s">
        <v>146</v>
      </c>
      <c r="E231" s="125" t="s">
        <v>847</v>
      </c>
      <c r="F231" s="126" t="s">
        <v>848</v>
      </c>
      <c r="G231" s="127" t="s">
        <v>849</v>
      </c>
      <c r="H231" s="128">
        <v>1</v>
      </c>
      <c r="I231" s="129"/>
      <c r="J231" s="130">
        <f>ROUND($I$231*$H$231,2)</f>
        <v>0</v>
      </c>
      <c r="K231" s="126"/>
      <c r="L231" s="22"/>
      <c r="M231" s="131"/>
      <c r="N231" s="132" t="s">
        <v>48</v>
      </c>
      <c r="Q231" s="133">
        <v>0</v>
      </c>
      <c r="R231" s="133">
        <f>$Q$231*$H$231</f>
        <v>0</v>
      </c>
      <c r="S231" s="133">
        <v>0</v>
      </c>
      <c r="T231" s="134">
        <f>$S$231*$H$231</f>
        <v>0</v>
      </c>
      <c r="AR231" s="84" t="s">
        <v>151</v>
      </c>
      <c r="AT231" s="84" t="s">
        <v>146</v>
      </c>
      <c r="AU231" s="84" t="s">
        <v>144</v>
      </c>
      <c r="AY231" s="6" t="s">
        <v>143</v>
      </c>
      <c r="BE231" s="135">
        <f>IF($N$231="základní",$J$231,0)</f>
        <v>0</v>
      </c>
      <c r="BF231" s="135">
        <f>IF($N$231="snížená",$J$231,0)</f>
        <v>0</v>
      </c>
      <c r="BG231" s="135">
        <f>IF($N$231="zákl. přenesená",$J$231,0)</f>
        <v>0</v>
      </c>
      <c r="BH231" s="135">
        <f>IF($N$231="sníž. přenesená",$J$231,0)</f>
        <v>0</v>
      </c>
      <c r="BI231" s="135">
        <f>IF($N$231="nulová",$J$231,0)</f>
        <v>0</v>
      </c>
      <c r="BJ231" s="84" t="s">
        <v>23</v>
      </c>
      <c r="BK231" s="135">
        <f>ROUND($I$231*$H$231,2)</f>
        <v>0</v>
      </c>
      <c r="BL231" s="84" t="s">
        <v>151</v>
      </c>
      <c r="BM231" s="84" t="s">
        <v>427</v>
      </c>
    </row>
    <row r="232" spans="2:47" s="6" customFormat="1" ht="16.5" customHeight="1">
      <c r="B232" s="22"/>
      <c r="D232" s="136" t="s">
        <v>153</v>
      </c>
      <c r="F232" s="137" t="s">
        <v>848</v>
      </c>
      <c r="L232" s="22"/>
      <c r="M232" s="48"/>
      <c r="T232" s="49"/>
      <c r="AT232" s="6" t="s">
        <v>153</v>
      </c>
      <c r="AU232" s="6" t="s">
        <v>144</v>
      </c>
    </row>
    <row r="233" spans="2:47" s="6" customFormat="1" ht="30.75" customHeight="1">
      <c r="B233" s="22"/>
      <c r="D233" s="138" t="s">
        <v>331</v>
      </c>
      <c r="F233" s="139" t="s">
        <v>850</v>
      </c>
      <c r="L233" s="22"/>
      <c r="M233" s="48"/>
      <c r="T233" s="49"/>
      <c r="AT233" s="6" t="s">
        <v>331</v>
      </c>
      <c r="AU233" s="6" t="s">
        <v>144</v>
      </c>
    </row>
    <row r="234" spans="2:65" s="6" customFormat="1" ht="15.75" customHeight="1">
      <c r="B234" s="22"/>
      <c r="C234" s="124" t="s">
        <v>437</v>
      </c>
      <c r="D234" s="124" t="s">
        <v>146</v>
      </c>
      <c r="E234" s="125" t="s">
        <v>851</v>
      </c>
      <c r="F234" s="126" t="s">
        <v>852</v>
      </c>
      <c r="G234" s="127" t="s">
        <v>278</v>
      </c>
      <c r="H234" s="128">
        <v>3000</v>
      </c>
      <c r="I234" s="129"/>
      <c r="J234" s="130">
        <f>ROUND($I$234*$H$234,2)</f>
        <v>0</v>
      </c>
      <c r="K234" s="126"/>
      <c r="L234" s="22"/>
      <c r="M234" s="131"/>
      <c r="N234" s="132" t="s">
        <v>48</v>
      </c>
      <c r="Q234" s="133">
        <v>0</v>
      </c>
      <c r="R234" s="133">
        <f>$Q$234*$H$234</f>
        <v>0</v>
      </c>
      <c r="S234" s="133">
        <v>0</v>
      </c>
      <c r="T234" s="134">
        <f>$S$234*$H$234</f>
        <v>0</v>
      </c>
      <c r="AR234" s="84" t="s">
        <v>151</v>
      </c>
      <c r="AT234" s="84" t="s">
        <v>146</v>
      </c>
      <c r="AU234" s="84" t="s">
        <v>144</v>
      </c>
      <c r="AY234" s="6" t="s">
        <v>143</v>
      </c>
      <c r="BE234" s="135">
        <f>IF($N$234="základní",$J$234,0)</f>
        <v>0</v>
      </c>
      <c r="BF234" s="135">
        <f>IF($N$234="snížená",$J$234,0)</f>
        <v>0</v>
      </c>
      <c r="BG234" s="135">
        <f>IF($N$234="zákl. přenesená",$J$234,0)</f>
        <v>0</v>
      </c>
      <c r="BH234" s="135">
        <f>IF($N$234="sníž. přenesená",$J$234,0)</f>
        <v>0</v>
      </c>
      <c r="BI234" s="135">
        <f>IF($N$234="nulová",$J$234,0)</f>
        <v>0</v>
      </c>
      <c r="BJ234" s="84" t="s">
        <v>23</v>
      </c>
      <c r="BK234" s="135">
        <f>ROUND($I$234*$H$234,2)</f>
        <v>0</v>
      </c>
      <c r="BL234" s="84" t="s">
        <v>151</v>
      </c>
      <c r="BM234" s="84" t="s">
        <v>437</v>
      </c>
    </row>
    <row r="235" spans="2:47" s="6" customFormat="1" ht="16.5" customHeight="1">
      <c r="B235" s="22"/>
      <c r="D235" s="136" t="s">
        <v>153</v>
      </c>
      <c r="F235" s="137" t="s">
        <v>852</v>
      </c>
      <c r="L235" s="22"/>
      <c r="M235" s="48"/>
      <c r="T235" s="49"/>
      <c r="AT235" s="6" t="s">
        <v>153</v>
      </c>
      <c r="AU235" s="6" t="s">
        <v>144</v>
      </c>
    </row>
    <row r="236" spans="2:47" s="6" customFormat="1" ht="44.25" customHeight="1">
      <c r="B236" s="22"/>
      <c r="D236" s="138" t="s">
        <v>331</v>
      </c>
      <c r="F236" s="139" t="s">
        <v>853</v>
      </c>
      <c r="L236" s="22"/>
      <c r="M236" s="48"/>
      <c r="T236" s="49"/>
      <c r="AT236" s="6" t="s">
        <v>331</v>
      </c>
      <c r="AU236" s="6" t="s">
        <v>144</v>
      </c>
    </row>
    <row r="237" spans="2:65" s="6" customFormat="1" ht="15.75" customHeight="1">
      <c r="B237" s="22"/>
      <c r="C237" s="124" t="s">
        <v>444</v>
      </c>
      <c r="D237" s="124" t="s">
        <v>146</v>
      </c>
      <c r="E237" s="125" t="s">
        <v>854</v>
      </c>
      <c r="F237" s="126" t="s">
        <v>855</v>
      </c>
      <c r="G237" s="127" t="s">
        <v>278</v>
      </c>
      <c r="H237" s="128">
        <v>200</v>
      </c>
      <c r="I237" s="129"/>
      <c r="J237" s="130">
        <f>ROUND($I$237*$H$237,2)</f>
        <v>0</v>
      </c>
      <c r="K237" s="126"/>
      <c r="L237" s="22"/>
      <c r="M237" s="131"/>
      <c r="N237" s="132" t="s">
        <v>48</v>
      </c>
      <c r="Q237" s="133">
        <v>0</v>
      </c>
      <c r="R237" s="133">
        <f>$Q$237*$H$237</f>
        <v>0</v>
      </c>
      <c r="S237" s="133">
        <v>0</v>
      </c>
      <c r="T237" s="134">
        <f>$S$237*$H$237</f>
        <v>0</v>
      </c>
      <c r="AR237" s="84" t="s">
        <v>151</v>
      </c>
      <c r="AT237" s="84" t="s">
        <v>146</v>
      </c>
      <c r="AU237" s="84" t="s">
        <v>144</v>
      </c>
      <c r="AY237" s="6" t="s">
        <v>143</v>
      </c>
      <c r="BE237" s="135">
        <f>IF($N$237="základní",$J$237,0)</f>
        <v>0</v>
      </c>
      <c r="BF237" s="135">
        <f>IF($N$237="snížená",$J$237,0)</f>
        <v>0</v>
      </c>
      <c r="BG237" s="135">
        <f>IF($N$237="zákl. přenesená",$J$237,0)</f>
        <v>0</v>
      </c>
      <c r="BH237" s="135">
        <f>IF($N$237="sníž. přenesená",$J$237,0)</f>
        <v>0</v>
      </c>
      <c r="BI237" s="135">
        <f>IF($N$237="nulová",$J$237,0)</f>
        <v>0</v>
      </c>
      <c r="BJ237" s="84" t="s">
        <v>23</v>
      </c>
      <c r="BK237" s="135">
        <f>ROUND($I$237*$H$237,2)</f>
        <v>0</v>
      </c>
      <c r="BL237" s="84" t="s">
        <v>151</v>
      </c>
      <c r="BM237" s="84" t="s">
        <v>444</v>
      </c>
    </row>
    <row r="238" spans="2:47" s="6" customFormat="1" ht="16.5" customHeight="1">
      <c r="B238" s="22"/>
      <c r="D238" s="136" t="s">
        <v>153</v>
      </c>
      <c r="F238" s="137" t="s">
        <v>855</v>
      </c>
      <c r="L238" s="22"/>
      <c r="M238" s="48"/>
      <c r="T238" s="49"/>
      <c r="AT238" s="6" t="s">
        <v>153</v>
      </c>
      <c r="AU238" s="6" t="s">
        <v>144</v>
      </c>
    </row>
    <row r="239" spans="2:47" s="6" customFormat="1" ht="44.25" customHeight="1">
      <c r="B239" s="22"/>
      <c r="D239" s="138" t="s">
        <v>331</v>
      </c>
      <c r="F239" s="139" t="s">
        <v>853</v>
      </c>
      <c r="L239" s="22"/>
      <c r="M239" s="48"/>
      <c r="T239" s="49"/>
      <c r="AT239" s="6" t="s">
        <v>331</v>
      </c>
      <c r="AU239" s="6" t="s">
        <v>144</v>
      </c>
    </row>
    <row r="240" spans="2:63" s="113" customFormat="1" ht="30.75" customHeight="1">
      <c r="B240" s="114"/>
      <c r="D240" s="115" t="s">
        <v>76</v>
      </c>
      <c r="E240" s="122" t="s">
        <v>856</v>
      </c>
      <c r="F240" s="122" t="s">
        <v>857</v>
      </c>
      <c r="J240" s="123">
        <f>$BK$240</f>
        <v>0</v>
      </c>
      <c r="L240" s="114"/>
      <c r="M240" s="118"/>
      <c r="P240" s="119">
        <f>SUM($P$241:$P$248)</f>
        <v>0</v>
      </c>
      <c r="R240" s="119">
        <f>SUM($R$241:$R$248)</f>
        <v>0</v>
      </c>
      <c r="T240" s="120">
        <f>SUM($T$241:$T$248)</f>
        <v>0</v>
      </c>
      <c r="AR240" s="115" t="s">
        <v>23</v>
      </c>
      <c r="AT240" s="115" t="s">
        <v>76</v>
      </c>
      <c r="AU240" s="115" t="s">
        <v>23</v>
      </c>
      <c r="AY240" s="115" t="s">
        <v>143</v>
      </c>
      <c r="BK240" s="121">
        <f>SUM($BK$241:$BK$248)</f>
        <v>0</v>
      </c>
    </row>
    <row r="241" spans="2:65" s="6" customFormat="1" ht="15.75" customHeight="1">
      <c r="B241" s="22"/>
      <c r="C241" s="124" t="s">
        <v>450</v>
      </c>
      <c r="D241" s="124" t="s">
        <v>146</v>
      </c>
      <c r="E241" s="125" t="s">
        <v>858</v>
      </c>
      <c r="F241" s="126" t="s">
        <v>859</v>
      </c>
      <c r="G241" s="127" t="s">
        <v>712</v>
      </c>
      <c r="H241" s="128">
        <v>7</v>
      </c>
      <c r="I241" s="129"/>
      <c r="J241" s="130">
        <f>ROUND($I$241*$H$241,2)</f>
        <v>0</v>
      </c>
      <c r="K241" s="126"/>
      <c r="L241" s="22"/>
      <c r="M241" s="131"/>
      <c r="N241" s="132" t="s">
        <v>48</v>
      </c>
      <c r="Q241" s="133">
        <v>0</v>
      </c>
      <c r="R241" s="133">
        <f>$Q$241*$H$241</f>
        <v>0</v>
      </c>
      <c r="S241" s="133">
        <v>0</v>
      </c>
      <c r="T241" s="134">
        <f>$S$241*$H$241</f>
        <v>0</v>
      </c>
      <c r="AR241" s="84" t="s">
        <v>151</v>
      </c>
      <c r="AT241" s="84" t="s">
        <v>146</v>
      </c>
      <c r="AU241" s="84" t="s">
        <v>85</v>
      </c>
      <c r="AY241" s="6" t="s">
        <v>143</v>
      </c>
      <c r="BE241" s="135">
        <f>IF($N$241="základní",$J$241,0)</f>
        <v>0</v>
      </c>
      <c r="BF241" s="135">
        <f>IF($N$241="snížená",$J$241,0)</f>
        <v>0</v>
      </c>
      <c r="BG241" s="135">
        <f>IF($N$241="zákl. přenesená",$J$241,0)</f>
        <v>0</v>
      </c>
      <c r="BH241" s="135">
        <f>IF($N$241="sníž. přenesená",$J$241,0)</f>
        <v>0</v>
      </c>
      <c r="BI241" s="135">
        <f>IF($N$241="nulová",$J$241,0)</f>
        <v>0</v>
      </c>
      <c r="BJ241" s="84" t="s">
        <v>23</v>
      </c>
      <c r="BK241" s="135">
        <f>ROUND($I$241*$H$241,2)</f>
        <v>0</v>
      </c>
      <c r="BL241" s="84" t="s">
        <v>151</v>
      </c>
      <c r="BM241" s="84" t="s">
        <v>450</v>
      </c>
    </row>
    <row r="242" spans="2:47" s="6" customFormat="1" ht="16.5" customHeight="1">
      <c r="B242" s="22"/>
      <c r="D242" s="136" t="s">
        <v>153</v>
      </c>
      <c r="F242" s="137" t="s">
        <v>859</v>
      </c>
      <c r="L242" s="22"/>
      <c r="M242" s="48"/>
      <c r="T242" s="49"/>
      <c r="AT242" s="6" t="s">
        <v>153</v>
      </c>
      <c r="AU242" s="6" t="s">
        <v>85</v>
      </c>
    </row>
    <row r="243" spans="2:65" s="6" customFormat="1" ht="15.75" customHeight="1">
      <c r="B243" s="22"/>
      <c r="C243" s="124" t="s">
        <v>455</v>
      </c>
      <c r="D243" s="124" t="s">
        <v>146</v>
      </c>
      <c r="E243" s="125" t="s">
        <v>860</v>
      </c>
      <c r="F243" s="126" t="s">
        <v>861</v>
      </c>
      <c r="G243" s="127" t="s">
        <v>712</v>
      </c>
      <c r="H243" s="128">
        <v>6</v>
      </c>
      <c r="I243" s="129"/>
      <c r="J243" s="130">
        <f>ROUND($I$243*$H$243,2)</f>
        <v>0</v>
      </c>
      <c r="K243" s="126"/>
      <c r="L243" s="22"/>
      <c r="M243" s="131"/>
      <c r="N243" s="132" t="s">
        <v>48</v>
      </c>
      <c r="Q243" s="133">
        <v>0</v>
      </c>
      <c r="R243" s="133">
        <f>$Q$243*$H$243</f>
        <v>0</v>
      </c>
      <c r="S243" s="133">
        <v>0</v>
      </c>
      <c r="T243" s="134">
        <f>$S$243*$H$243</f>
        <v>0</v>
      </c>
      <c r="AR243" s="84" t="s">
        <v>151</v>
      </c>
      <c r="AT243" s="84" t="s">
        <v>146</v>
      </c>
      <c r="AU243" s="84" t="s">
        <v>85</v>
      </c>
      <c r="AY243" s="6" t="s">
        <v>143</v>
      </c>
      <c r="BE243" s="135">
        <f>IF($N$243="základní",$J$243,0)</f>
        <v>0</v>
      </c>
      <c r="BF243" s="135">
        <f>IF($N$243="snížená",$J$243,0)</f>
        <v>0</v>
      </c>
      <c r="BG243" s="135">
        <f>IF($N$243="zákl. přenesená",$J$243,0)</f>
        <v>0</v>
      </c>
      <c r="BH243" s="135">
        <f>IF($N$243="sníž. přenesená",$J$243,0)</f>
        <v>0</v>
      </c>
      <c r="BI243" s="135">
        <f>IF($N$243="nulová",$J$243,0)</f>
        <v>0</v>
      </c>
      <c r="BJ243" s="84" t="s">
        <v>23</v>
      </c>
      <c r="BK243" s="135">
        <f>ROUND($I$243*$H$243,2)</f>
        <v>0</v>
      </c>
      <c r="BL243" s="84" t="s">
        <v>151</v>
      </c>
      <c r="BM243" s="84" t="s">
        <v>455</v>
      </c>
    </row>
    <row r="244" spans="2:47" s="6" customFormat="1" ht="16.5" customHeight="1">
      <c r="B244" s="22"/>
      <c r="D244" s="136" t="s">
        <v>153</v>
      </c>
      <c r="F244" s="137" t="s">
        <v>861</v>
      </c>
      <c r="L244" s="22"/>
      <c r="M244" s="48"/>
      <c r="T244" s="49"/>
      <c r="AT244" s="6" t="s">
        <v>153</v>
      </c>
      <c r="AU244" s="6" t="s">
        <v>85</v>
      </c>
    </row>
    <row r="245" spans="2:65" s="6" customFormat="1" ht="15.75" customHeight="1">
      <c r="B245" s="22"/>
      <c r="C245" s="124" t="s">
        <v>463</v>
      </c>
      <c r="D245" s="124" t="s">
        <v>146</v>
      </c>
      <c r="E245" s="125" t="s">
        <v>862</v>
      </c>
      <c r="F245" s="126" t="s">
        <v>863</v>
      </c>
      <c r="G245" s="127" t="s">
        <v>712</v>
      </c>
      <c r="H245" s="128">
        <v>3</v>
      </c>
      <c r="I245" s="129"/>
      <c r="J245" s="130">
        <f>ROUND($I$245*$H$245,2)</f>
        <v>0</v>
      </c>
      <c r="K245" s="126"/>
      <c r="L245" s="22"/>
      <c r="M245" s="131"/>
      <c r="N245" s="132" t="s">
        <v>48</v>
      </c>
      <c r="Q245" s="133">
        <v>0</v>
      </c>
      <c r="R245" s="133">
        <f>$Q$245*$H$245</f>
        <v>0</v>
      </c>
      <c r="S245" s="133">
        <v>0</v>
      </c>
      <c r="T245" s="134">
        <f>$S$245*$H$245</f>
        <v>0</v>
      </c>
      <c r="AR245" s="84" t="s">
        <v>151</v>
      </c>
      <c r="AT245" s="84" t="s">
        <v>146</v>
      </c>
      <c r="AU245" s="84" t="s">
        <v>85</v>
      </c>
      <c r="AY245" s="6" t="s">
        <v>143</v>
      </c>
      <c r="BE245" s="135">
        <f>IF($N$245="základní",$J$245,0)</f>
        <v>0</v>
      </c>
      <c r="BF245" s="135">
        <f>IF($N$245="snížená",$J$245,0)</f>
        <v>0</v>
      </c>
      <c r="BG245" s="135">
        <f>IF($N$245="zákl. přenesená",$J$245,0)</f>
        <v>0</v>
      </c>
      <c r="BH245" s="135">
        <f>IF($N$245="sníž. přenesená",$J$245,0)</f>
        <v>0</v>
      </c>
      <c r="BI245" s="135">
        <f>IF($N$245="nulová",$J$245,0)</f>
        <v>0</v>
      </c>
      <c r="BJ245" s="84" t="s">
        <v>23</v>
      </c>
      <c r="BK245" s="135">
        <f>ROUND($I$245*$H$245,2)</f>
        <v>0</v>
      </c>
      <c r="BL245" s="84" t="s">
        <v>151</v>
      </c>
      <c r="BM245" s="84" t="s">
        <v>463</v>
      </c>
    </row>
    <row r="246" spans="2:47" s="6" customFormat="1" ht="16.5" customHeight="1">
      <c r="B246" s="22"/>
      <c r="D246" s="136" t="s">
        <v>153</v>
      </c>
      <c r="F246" s="137" t="s">
        <v>863</v>
      </c>
      <c r="L246" s="22"/>
      <c r="M246" s="48"/>
      <c r="T246" s="49"/>
      <c r="AT246" s="6" t="s">
        <v>153</v>
      </c>
      <c r="AU246" s="6" t="s">
        <v>85</v>
      </c>
    </row>
    <row r="247" spans="2:65" s="6" customFormat="1" ht="15.75" customHeight="1">
      <c r="B247" s="22"/>
      <c r="C247" s="124" t="s">
        <v>475</v>
      </c>
      <c r="D247" s="124" t="s">
        <v>146</v>
      </c>
      <c r="E247" s="125" t="s">
        <v>864</v>
      </c>
      <c r="F247" s="126" t="s">
        <v>865</v>
      </c>
      <c r="G247" s="127" t="s">
        <v>712</v>
      </c>
      <c r="H247" s="128">
        <v>3</v>
      </c>
      <c r="I247" s="129"/>
      <c r="J247" s="130">
        <f>ROUND($I$247*$H$247,2)</f>
        <v>0</v>
      </c>
      <c r="K247" s="126"/>
      <c r="L247" s="22"/>
      <c r="M247" s="131"/>
      <c r="N247" s="132" t="s">
        <v>48</v>
      </c>
      <c r="Q247" s="133">
        <v>0</v>
      </c>
      <c r="R247" s="133">
        <f>$Q$247*$H$247</f>
        <v>0</v>
      </c>
      <c r="S247" s="133">
        <v>0</v>
      </c>
      <c r="T247" s="134">
        <f>$S$247*$H$247</f>
        <v>0</v>
      </c>
      <c r="AR247" s="84" t="s">
        <v>151</v>
      </c>
      <c r="AT247" s="84" t="s">
        <v>146</v>
      </c>
      <c r="AU247" s="84" t="s">
        <v>85</v>
      </c>
      <c r="AY247" s="6" t="s">
        <v>143</v>
      </c>
      <c r="BE247" s="135">
        <f>IF($N$247="základní",$J$247,0)</f>
        <v>0</v>
      </c>
      <c r="BF247" s="135">
        <f>IF($N$247="snížená",$J$247,0)</f>
        <v>0</v>
      </c>
      <c r="BG247" s="135">
        <f>IF($N$247="zákl. přenesená",$J$247,0)</f>
        <v>0</v>
      </c>
      <c r="BH247" s="135">
        <f>IF($N$247="sníž. přenesená",$J$247,0)</f>
        <v>0</v>
      </c>
      <c r="BI247" s="135">
        <f>IF($N$247="nulová",$J$247,0)</f>
        <v>0</v>
      </c>
      <c r="BJ247" s="84" t="s">
        <v>23</v>
      </c>
      <c r="BK247" s="135">
        <f>ROUND($I$247*$H$247,2)</f>
        <v>0</v>
      </c>
      <c r="BL247" s="84" t="s">
        <v>151</v>
      </c>
      <c r="BM247" s="84" t="s">
        <v>475</v>
      </c>
    </row>
    <row r="248" spans="2:47" s="6" customFormat="1" ht="16.5" customHeight="1">
      <c r="B248" s="22"/>
      <c r="D248" s="136" t="s">
        <v>153</v>
      </c>
      <c r="F248" s="137" t="s">
        <v>865</v>
      </c>
      <c r="L248" s="22"/>
      <c r="M248" s="48"/>
      <c r="T248" s="49"/>
      <c r="AT248" s="6" t="s">
        <v>153</v>
      </c>
      <c r="AU248" s="6" t="s">
        <v>85</v>
      </c>
    </row>
    <row r="249" spans="2:63" s="113" customFormat="1" ht="30.75" customHeight="1">
      <c r="B249" s="114"/>
      <c r="D249" s="115" t="s">
        <v>76</v>
      </c>
      <c r="E249" s="122" t="s">
        <v>866</v>
      </c>
      <c r="F249" s="122" t="s">
        <v>867</v>
      </c>
      <c r="J249" s="123">
        <f>$BK$249</f>
        <v>0</v>
      </c>
      <c r="L249" s="114"/>
      <c r="M249" s="118"/>
      <c r="P249" s="119">
        <f>$P$250</f>
        <v>0</v>
      </c>
      <c r="R249" s="119">
        <f>$R$250</f>
        <v>0</v>
      </c>
      <c r="T249" s="120">
        <f>$T$250</f>
        <v>0</v>
      </c>
      <c r="AR249" s="115" t="s">
        <v>23</v>
      </c>
      <c r="AT249" s="115" t="s">
        <v>76</v>
      </c>
      <c r="AU249" s="115" t="s">
        <v>23</v>
      </c>
      <c r="AY249" s="115" t="s">
        <v>143</v>
      </c>
      <c r="BK249" s="121">
        <f>$BK$250</f>
        <v>0</v>
      </c>
    </row>
    <row r="250" spans="2:63" s="113" customFormat="1" ht="15.75" customHeight="1">
      <c r="B250" s="114"/>
      <c r="D250" s="115" t="s">
        <v>76</v>
      </c>
      <c r="E250" s="122" t="s">
        <v>868</v>
      </c>
      <c r="F250" s="122" t="s">
        <v>869</v>
      </c>
      <c r="J250" s="123">
        <f>$BK$250</f>
        <v>0</v>
      </c>
      <c r="L250" s="114"/>
      <c r="M250" s="118"/>
      <c r="P250" s="119">
        <f>SUM($P$251:$P$254)</f>
        <v>0</v>
      </c>
      <c r="R250" s="119">
        <f>SUM($R$251:$R$254)</f>
        <v>0</v>
      </c>
      <c r="T250" s="120">
        <f>SUM($T$251:$T$254)</f>
        <v>0</v>
      </c>
      <c r="AR250" s="115" t="s">
        <v>23</v>
      </c>
      <c r="AT250" s="115" t="s">
        <v>76</v>
      </c>
      <c r="AU250" s="115" t="s">
        <v>85</v>
      </c>
      <c r="AY250" s="115" t="s">
        <v>143</v>
      </c>
      <c r="BK250" s="121">
        <f>SUM($BK$251:$BK$254)</f>
        <v>0</v>
      </c>
    </row>
    <row r="251" spans="2:65" s="6" customFormat="1" ht="15.75" customHeight="1">
      <c r="B251" s="22"/>
      <c r="C251" s="124" t="s">
        <v>482</v>
      </c>
      <c r="D251" s="124" t="s">
        <v>146</v>
      </c>
      <c r="E251" s="125" t="s">
        <v>870</v>
      </c>
      <c r="F251" s="126" t="s">
        <v>871</v>
      </c>
      <c r="G251" s="127" t="s">
        <v>712</v>
      </c>
      <c r="H251" s="128">
        <v>26</v>
      </c>
      <c r="I251" s="129"/>
      <c r="J251" s="130">
        <f>ROUND($I$251*$H$251,2)</f>
        <v>0</v>
      </c>
      <c r="K251" s="126"/>
      <c r="L251" s="22"/>
      <c r="M251" s="131"/>
      <c r="N251" s="132" t="s">
        <v>48</v>
      </c>
      <c r="Q251" s="133">
        <v>0</v>
      </c>
      <c r="R251" s="133">
        <f>$Q$251*$H$251</f>
        <v>0</v>
      </c>
      <c r="S251" s="133">
        <v>0</v>
      </c>
      <c r="T251" s="134">
        <f>$S$251*$H$251</f>
        <v>0</v>
      </c>
      <c r="AR251" s="84" t="s">
        <v>151</v>
      </c>
      <c r="AT251" s="84" t="s">
        <v>146</v>
      </c>
      <c r="AU251" s="84" t="s">
        <v>144</v>
      </c>
      <c r="AY251" s="6" t="s">
        <v>143</v>
      </c>
      <c r="BE251" s="135">
        <f>IF($N$251="základní",$J$251,0)</f>
        <v>0</v>
      </c>
      <c r="BF251" s="135">
        <f>IF($N$251="snížená",$J$251,0)</f>
        <v>0</v>
      </c>
      <c r="BG251" s="135">
        <f>IF($N$251="zákl. přenesená",$J$251,0)</f>
        <v>0</v>
      </c>
      <c r="BH251" s="135">
        <f>IF($N$251="sníž. přenesená",$J$251,0)</f>
        <v>0</v>
      </c>
      <c r="BI251" s="135">
        <f>IF($N$251="nulová",$J$251,0)</f>
        <v>0</v>
      </c>
      <c r="BJ251" s="84" t="s">
        <v>23</v>
      </c>
      <c r="BK251" s="135">
        <f>ROUND($I$251*$H$251,2)</f>
        <v>0</v>
      </c>
      <c r="BL251" s="84" t="s">
        <v>151</v>
      </c>
      <c r="BM251" s="84" t="s">
        <v>482</v>
      </c>
    </row>
    <row r="252" spans="2:47" s="6" customFormat="1" ht="16.5" customHeight="1">
      <c r="B252" s="22"/>
      <c r="D252" s="136" t="s">
        <v>153</v>
      </c>
      <c r="F252" s="137" t="s">
        <v>871</v>
      </c>
      <c r="L252" s="22"/>
      <c r="M252" s="48"/>
      <c r="T252" s="49"/>
      <c r="AT252" s="6" t="s">
        <v>153</v>
      </c>
      <c r="AU252" s="6" t="s">
        <v>144</v>
      </c>
    </row>
    <row r="253" spans="2:65" s="6" customFormat="1" ht="15.75" customHeight="1">
      <c r="B253" s="22"/>
      <c r="C253" s="124" t="s">
        <v>489</v>
      </c>
      <c r="D253" s="124" t="s">
        <v>146</v>
      </c>
      <c r="E253" s="125" t="s">
        <v>872</v>
      </c>
      <c r="F253" s="126" t="s">
        <v>873</v>
      </c>
      <c r="G253" s="127" t="s">
        <v>712</v>
      </c>
      <c r="H253" s="128">
        <v>3</v>
      </c>
      <c r="I253" s="129"/>
      <c r="J253" s="130">
        <f>ROUND($I$253*$H$253,2)</f>
        <v>0</v>
      </c>
      <c r="K253" s="126"/>
      <c r="L253" s="22"/>
      <c r="M253" s="131"/>
      <c r="N253" s="132" t="s">
        <v>48</v>
      </c>
      <c r="Q253" s="133">
        <v>0</v>
      </c>
      <c r="R253" s="133">
        <f>$Q$253*$H$253</f>
        <v>0</v>
      </c>
      <c r="S253" s="133">
        <v>0</v>
      </c>
      <c r="T253" s="134">
        <f>$S$253*$H$253</f>
        <v>0</v>
      </c>
      <c r="AR253" s="84" t="s">
        <v>151</v>
      </c>
      <c r="AT253" s="84" t="s">
        <v>146</v>
      </c>
      <c r="AU253" s="84" t="s">
        <v>144</v>
      </c>
      <c r="AY253" s="6" t="s">
        <v>143</v>
      </c>
      <c r="BE253" s="135">
        <f>IF($N$253="základní",$J$253,0)</f>
        <v>0</v>
      </c>
      <c r="BF253" s="135">
        <f>IF($N$253="snížená",$J$253,0)</f>
        <v>0</v>
      </c>
      <c r="BG253" s="135">
        <f>IF($N$253="zákl. přenesená",$J$253,0)</f>
        <v>0</v>
      </c>
      <c r="BH253" s="135">
        <f>IF($N$253="sníž. přenesená",$J$253,0)</f>
        <v>0</v>
      </c>
      <c r="BI253" s="135">
        <f>IF($N$253="nulová",$J$253,0)</f>
        <v>0</v>
      </c>
      <c r="BJ253" s="84" t="s">
        <v>23</v>
      </c>
      <c r="BK253" s="135">
        <f>ROUND($I$253*$H$253,2)</f>
        <v>0</v>
      </c>
      <c r="BL253" s="84" t="s">
        <v>151</v>
      </c>
      <c r="BM253" s="84" t="s">
        <v>489</v>
      </c>
    </row>
    <row r="254" spans="2:47" s="6" customFormat="1" ht="16.5" customHeight="1">
      <c r="B254" s="22"/>
      <c r="D254" s="136" t="s">
        <v>153</v>
      </c>
      <c r="F254" s="137" t="s">
        <v>873</v>
      </c>
      <c r="L254" s="22"/>
      <c r="M254" s="48"/>
      <c r="T254" s="49"/>
      <c r="AT254" s="6" t="s">
        <v>153</v>
      </c>
      <c r="AU254" s="6" t="s">
        <v>144</v>
      </c>
    </row>
    <row r="255" spans="2:63" s="113" customFormat="1" ht="30.75" customHeight="1">
      <c r="B255" s="114"/>
      <c r="D255" s="115" t="s">
        <v>76</v>
      </c>
      <c r="E255" s="122" t="s">
        <v>874</v>
      </c>
      <c r="F255" s="122" t="s">
        <v>875</v>
      </c>
      <c r="J255" s="123">
        <f>$BK$255</f>
        <v>0</v>
      </c>
      <c r="L255" s="114"/>
      <c r="M255" s="118"/>
      <c r="P255" s="119">
        <f>$P$256+$P$257+$P$262+$P$271</f>
        <v>0</v>
      </c>
      <c r="R255" s="119">
        <f>$R$256+$R$257+$R$262+$R$271</f>
        <v>0</v>
      </c>
      <c r="T255" s="120">
        <f>$T$256+$T$257+$T$262+$T$271</f>
        <v>0</v>
      </c>
      <c r="AR255" s="115" t="s">
        <v>23</v>
      </c>
      <c r="AT255" s="115" t="s">
        <v>76</v>
      </c>
      <c r="AU255" s="115" t="s">
        <v>23</v>
      </c>
      <c r="AY255" s="115" t="s">
        <v>143</v>
      </c>
      <c r="BK255" s="121">
        <f>$BK$256+$BK$257+$BK$262+$BK$271</f>
        <v>0</v>
      </c>
    </row>
    <row r="256" spans="2:63" s="113" customFormat="1" ht="15.75" customHeight="1">
      <c r="B256" s="114"/>
      <c r="D256" s="115" t="s">
        <v>76</v>
      </c>
      <c r="E256" s="122" t="s">
        <v>876</v>
      </c>
      <c r="F256" s="122" t="s">
        <v>877</v>
      </c>
      <c r="J256" s="123">
        <f>$BK$256</f>
        <v>0</v>
      </c>
      <c r="L256" s="114"/>
      <c r="M256" s="118"/>
      <c r="P256" s="119">
        <v>0</v>
      </c>
      <c r="R256" s="119">
        <v>0</v>
      </c>
      <c r="T256" s="120">
        <v>0</v>
      </c>
      <c r="AR256" s="115" t="s">
        <v>23</v>
      </c>
      <c r="AT256" s="115" t="s">
        <v>76</v>
      </c>
      <c r="AU256" s="115" t="s">
        <v>85</v>
      </c>
      <c r="AY256" s="115" t="s">
        <v>143</v>
      </c>
      <c r="BK256" s="121">
        <v>0</v>
      </c>
    </row>
    <row r="257" spans="2:63" s="113" customFormat="1" ht="15.75" customHeight="1">
      <c r="B257" s="114"/>
      <c r="D257" s="115" t="s">
        <v>76</v>
      </c>
      <c r="E257" s="122" t="s">
        <v>878</v>
      </c>
      <c r="F257" s="122" t="s">
        <v>879</v>
      </c>
      <c r="J257" s="123">
        <f>$BK$257</f>
        <v>0</v>
      </c>
      <c r="L257" s="114"/>
      <c r="M257" s="118"/>
      <c r="P257" s="119">
        <f>SUM($P$258:$P$261)</f>
        <v>0</v>
      </c>
      <c r="R257" s="119">
        <f>SUM($R$258:$R$261)</f>
        <v>0</v>
      </c>
      <c r="T257" s="120">
        <f>SUM($T$258:$T$261)</f>
        <v>0</v>
      </c>
      <c r="AR257" s="115" t="s">
        <v>23</v>
      </c>
      <c r="AT257" s="115" t="s">
        <v>76</v>
      </c>
      <c r="AU257" s="115" t="s">
        <v>85</v>
      </c>
      <c r="AY257" s="115" t="s">
        <v>143</v>
      </c>
      <c r="BK257" s="121">
        <f>SUM($BK$258:$BK$261)</f>
        <v>0</v>
      </c>
    </row>
    <row r="258" spans="2:65" s="6" customFormat="1" ht="15.75" customHeight="1">
      <c r="B258" s="22"/>
      <c r="C258" s="124" t="s">
        <v>497</v>
      </c>
      <c r="D258" s="124" t="s">
        <v>146</v>
      </c>
      <c r="E258" s="125" t="s">
        <v>880</v>
      </c>
      <c r="F258" s="126" t="s">
        <v>881</v>
      </c>
      <c r="G258" s="127" t="s">
        <v>882</v>
      </c>
      <c r="H258" s="128">
        <v>20</v>
      </c>
      <c r="I258" s="129"/>
      <c r="J258" s="130">
        <f>ROUND($I$258*$H$258,2)</f>
        <v>0</v>
      </c>
      <c r="K258" s="126"/>
      <c r="L258" s="22"/>
      <c r="M258" s="131"/>
      <c r="N258" s="132" t="s">
        <v>48</v>
      </c>
      <c r="Q258" s="133">
        <v>0</v>
      </c>
      <c r="R258" s="133">
        <f>$Q$258*$H$258</f>
        <v>0</v>
      </c>
      <c r="S258" s="133">
        <v>0</v>
      </c>
      <c r="T258" s="134">
        <f>$S$258*$H$258</f>
        <v>0</v>
      </c>
      <c r="AR258" s="84" t="s">
        <v>151</v>
      </c>
      <c r="AT258" s="84" t="s">
        <v>146</v>
      </c>
      <c r="AU258" s="84" t="s">
        <v>144</v>
      </c>
      <c r="AY258" s="6" t="s">
        <v>143</v>
      </c>
      <c r="BE258" s="135">
        <f>IF($N$258="základní",$J$258,0)</f>
        <v>0</v>
      </c>
      <c r="BF258" s="135">
        <f>IF($N$258="snížená",$J$258,0)</f>
        <v>0</v>
      </c>
      <c r="BG258" s="135">
        <f>IF($N$258="zákl. přenesená",$J$258,0)</f>
        <v>0</v>
      </c>
      <c r="BH258" s="135">
        <f>IF($N$258="sníž. přenesená",$J$258,0)</f>
        <v>0</v>
      </c>
      <c r="BI258" s="135">
        <f>IF($N$258="nulová",$J$258,0)</f>
        <v>0</v>
      </c>
      <c r="BJ258" s="84" t="s">
        <v>23</v>
      </c>
      <c r="BK258" s="135">
        <f>ROUND($I$258*$H$258,2)</f>
        <v>0</v>
      </c>
      <c r="BL258" s="84" t="s">
        <v>151</v>
      </c>
      <c r="BM258" s="84" t="s">
        <v>497</v>
      </c>
    </row>
    <row r="259" spans="2:47" s="6" customFormat="1" ht="16.5" customHeight="1">
      <c r="B259" s="22"/>
      <c r="D259" s="136" t="s">
        <v>153</v>
      </c>
      <c r="F259" s="137" t="s">
        <v>881</v>
      </c>
      <c r="L259" s="22"/>
      <c r="M259" s="48"/>
      <c r="T259" s="49"/>
      <c r="AT259" s="6" t="s">
        <v>153</v>
      </c>
      <c r="AU259" s="6" t="s">
        <v>144</v>
      </c>
    </row>
    <row r="260" spans="2:65" s="6" customFormat="1" ht="15.75" customHeight="1">
      <c r="B260" s="22"/>
      <c r="C260" s="124" t="s">
        <v>503</v>
      </c>
      <c r="D260" s="124" t="s">
        <v>146</v>
      </c>
      <c r="E260" s="125" t="s">
        <v>883</v>
      </c>
      <c r="F260" s="126" t="s">
        <v>884</v>
      </c>
      <c r="G260" s="127" t="s">
        <v>882</v>
      </c>
      <c r="H260" s="128">
        <v>2</v>
      </c>
      <c r="I260" s="129"/>
      <c r="J260" s="130">
        <f>ROUND($I$260*$H$260,2)</f>
        <v>0</v>
      </c>
      <c r="K260" s="126"/>
      <c r="L260" s="22"/>
      <c r="M260" s="131"/>
      <c r="N260" s="132" t="s">
        <v>48</v>
      </c>
      <c r="Q260" s="133">
        <v>0</v>
      </c>
      <c r="R260" s="133">
        <f>$Q$260*$H$260</f>
        <v>0</v>
      </c>
      <c r="S260" s="133">
        <v>0</v>
      </c>
      <c r="T260" s="134">
        <f>$S$260*$H$260</f>
        <v>0</v>
      </c>
      <c r="AR260" s="84" t="s">
        <v>151</v>
      </c>
      <c r="AT260" s="84" t="s">
        <v>146</v>
      </c>
      <c r="AU260" s="84" t="s">
        <v>144</v>
      </c>
      <c r="AY260" s="6" t="s">
        <v>143</v>
      </c>
      <c r="BE260" s="135">
        <f>IF($N$260="základní",$J$260,0)</f>
        <v>0</v>
      </c>
      <c r="BF260" s="135">
        <f>IF($N$260="snížená",$J$260,0)</f>
        <v>0</v>
      </c>
      <c r="BG260" s="135">
        <f>IF($N$260="zákl. přenesená",$J$260,0)</f>
        <v>0</v>
      </c>
      <c r="BH260" s="135">
        <f>IF($N$260="sníž. přenesená",$J$260,0)</f>
        <v>0</v>
      </c>
      <c r="BI260" s="135">
        <f>IF($N$260="nulová",$J$260,0)</f>
        <v>0</v>
      </c>
      <c r="BJ260" s="84" t="s">
        <v>23</v>
      </c>
      <c r="BK260" s="135">
        <f>ROUND($I$260*$H$260,2)</f>
        <v>0</v>
      </c>
      <c r="BL260" s="84" t="s">
        <v>151</v>
      </c>
      <c r="BM260" s="84" t="s">
        <v>503</v>
      </c>
    </row>
    <row r="261" spans="2:47" s="6" customFormat="1" ht="16.5" customHeight="1">
      <c r="B261" s="22"/>
      <c r="D261" s="136" t="s">
        <v>153</v>
      </c>
      <c r="F261" s="137" t="s">
        <v>884</v>
      </c>
      <c r="L261" s="22"/>
      <c r="M261" s="48"/>
      <c r="T261" s="49"/>
      <c r="AT261" s="6" t="s">
        <v>153</v>
      </c>
      <c r="AU261" s="6" t="s">
        <v>144</v>
      </c>
    </row>
    <row r="262" spans="2:63" s="113" customFormat="1" ht="23.25" customHeight="1">
      <c r="B262" s="114"/>
      <c r="D262" s="115" t="s">
        <v>76</v>
      </c>
      <c r="E262" s="122" t="s">
        <v>885</v>
      </c>
      <c r="F262" s="122" t="s">
        <v>886</v>
      </c>
      <c r="J262" s="123">
        <f>$BK$262</f>
        <v>0</v>
      </c>
      <c r="L262" s="114"/>
      <c r="M262" s="118"/>
      <c r="P262" s="119">
        <f>SUM($P$263:$P$270)</f>
        <v>0</v>
      </c>
      <c r="R262" s="119">
        <f>SUM($R$263:$R$270)</f>
        <v>0</v>
      </c>
      <c r="T262" s="120">
        <f>SUM($T$263:$T$270)</f>
        <v>0</v>
      </c>
      <c r="AR262" s="115" t="s">
        <v>23</v>
      </c>
      <c r="AT262" s="115" t="s">
        <v>76</v>
      </c>
      <c r="AU262" s="115" t="s">
        <v>85</v>
      </c>
      <c r="AY262" s="115" t="s">
        <v>143</v>
      </c>
      <c r="BK262" s="121">
        <f>SUM($BK$263:$BK$270)</f>
        <v>0</v>
      </c>
    </row>
    <row r="263" spans="2:65" s="6" customFormat="1" ht="15.75" customHeight="1">
      <c r="B263" s="22"/>
      <c r="C263" s="124" t="s">
        <v>511</v>
      </c>
      <c r="D263" s="124" t="s">
        <v>146</v>
      </c>
      <c r="E263" s="125" t="s">
        <v>887</v>
      </c>
      <c r="F263" s="126" t="s">
        <v>888</v>
      </c>
      <c r="G263" s="127" t="s">
        <v>882</v>
      </c>
      <c r="H263" s="128">
        <v>3</v>
      </c>
      <c r="I263" s="129"/>
      <c r="J263" s="130">
        <f>ROUND($I$263*$H$263,2)</f>
        <v>0</v>
      </c>
      <c r="K263" s="126"/>
      <c r="L263" s="22"/>
      <c r="M263" s="131"/>
      <c r="N263" s="132" t="s">
        <v>48</v>
      </c>
      <c r="Q263" s="133">
        <v>0</v>
      </c>
      <c r="R263" s="133">
        <f>$Q$263*$H$263</f>
        <v>0</v>
      </c>
      <c r="S263" s="133">
        <v>0</v>
      </c>
      <c r="T263" s="134">
        <f>$S$263*$H$263</f>
        <v>0</v>
      </c>
      <c r="AR263" s="84" t="s">
        <v>151</v>
      </c>
      <c r="AT263" s="84" t="s">
        <v>146</v>
      </c>
      <c r="AU263" s="84" t="s">
        <v>144</v>
      </c>
      <c r="AY263" s="6" t="s">
        <v>143</v>
      </c>
      <c r="BE263" s="135">
        <f>IF($N$263="základní",$J$263,0)</f>
        <v>0</v>
      </c>
      <c r="BF263" s="135">
        <f>IF($N$263="snížená",$J$263,0)</f>
        <v>0</v>
      </c>
      <c r="BG263" s="135">
        <f>IF($N$263="zákl. přenesená",$J$263,0)</f>
        <v>0</v>
      </c>
      <c r="BH263" s="135">
        <f>IF($N$263="sníž. přenesená",$J$263,0)</f>
        <v>0</v>
      </c>
      <c r="BI263" s="135">
        <f>IF($N$263="nulová",$J$263,0)</f>
        <v>0</v>
      </c>
      <c r="BJ263" s="84" t="s">
        <v>23</v>
      </c>
      <c r="BK263" s="135">
        <f>ROUND($I$263*$H$263,2)</f>
        <v>0</v>
      </c>
      <c r="BL263" s="84" t="s">
        <v>151</v>
      </c>
      <c r="BM263" s="84" t="s">
        <v>511</v>
      </c>
    </row>
    <row r="264" spans="2:47" s="6" customFormat="1" ht="16.5" customHeight="1">
      <c r="B264" s="22"/>
      <c r="D264" s="136" t="s">
        <v>153</v>
      </c>
      <c r="F264" s="137" t="s">
        <v>888</v>
      </c>
      <c r="L264" s="22"/>
      <c r="M264" s="48"/>
      <c r="T264" s="49"/>
      <c r="AT264" s="6" t="s">
        <v>153</v>
      </c>
      <c r="AU264" s="6" t="s">
        <v>144</v>
      </c>
    </row>
    <row r="265" spans="2:65" s="6" customFormat="1" ht="15.75" customHeight="1">
      <c r="B265" s="22"/>
      <c r="C265" s="124" t="s">
        <v>517</v>
      </c>
      <c r="D265" s="124" t="s">
        <v>146</v>
      </c>
      <c r="E265" s="125" t="s">
        <v>889</v>
      </c>
      <c r="F265" s="126" t="s">
        <v>890</v>
      </c>
      <c r="G265" s="127" t="s">
        <v>849</v>
      </c>
      <c r="H265" s="128">
        <v>1</v>
      </c>
      <c r="I265" s="129"/>
      <c r="J265" s="130">
        <f>ROUND($I$265*$H$265,2)</f>
        <v>0</v>
      </c>
      <c r="K265" s="126"/>
      <c r="L265" s="22"/>
      <c r="M265" s="131"/>
      <c r="N265" s="132" t="s">
        <v>48</v>
      </c>
      <c r="Q265" s="133">
        <v>0</v>
      </c>
      <c r="R265" s="133">
        <f>$Q$265*$H$265</f>
        <v>0</v>
      </c>
      <c r="S265" s="133">
        <v>0</v>
      </c>
      <c r="T265" s="134">
        <f>$S$265*$H$265</f>
        <v>0</v>
      </c>
      <c r="AR265" s="84" t="s">
        <v>151</v>
      </c>
      <c r="AT265" s="84" t="s">
        <v>146</v>
      </c>
      <c r="AU265" s="84" t="s">
        <v>144</v>
      </c>
      <c r="AY265" s="6" t="s">
        <v>143</v>
      </c>
      <c r="BE265" s="135">
        <f>IF($N$265="základní",$J$265,0)</f>
        <v>0</v>
      </c>
      <c r="BF265" s="135">
        <f>IF($N$265="snížená",$J$265,0)</f>
        <v>0</v>
      </c>
      <c r="BG265" s="135">
        <f>IF($N$265="zákl. přenesená",$J$265,0)</f>
        <v>0</v>
      </c>
      <c r="BH265" s="135">
        <f>IF($N$265="sníž. přenesená",$J$265,0)</f>
        <v>0</v>
      </c>
      <c r="BI265" s="135">
        <f>IF($N$265="nulová",$J$265,0)</f>
        <v>0</v>
      </c>
      <c r="BJ265" s="84" t="s">
        <v>23</v>
      </c>
      <c r="BK265" s="135">
        <f>ROUND($I$265*$H$265,2)</f>
        <v>0</v>
      </c>
      <c r="BL265" s="84" t="s">
        <v>151</v>
      </c>
      <c r="BM265" s="84" t="s">
        <v>517</v>
      </c>
    </row>
    <row r="266" spans="2:47" s="6" customFormat="1" ht="16.5" customHeight="1">
      <c r="B266" s="22"/>
      <c r="D266" s="136" t="s">
        <v>153</v>
      </c>
      <c r="F266" s="137" t="s">
        <v>890</v>
      </c>
      <c r="L266" s="22"/>
      <c r="M266" s="48"/>
      <c r="T266" s="49"/>
      <c r="AT266" s="6" t="s">
        <v>153</v>
      </c>
      <c r="AU266" s="6" t="s">
        <v>144</v>
      </c>
    </row>
    <row r="267" spans="2:65" s="6" customFormat="1" ht="15.75" customHeight="1">
      <c r="B267" s="22"/>
      <c r="C267" s="124" t="s">
        <v>521</v>
      </c>
      <c r="D267" s="124" t="s">
        <v>146</v>
      </c>
      <c r="E267" s="125" t="s">
        <v>891</v>
      </c>
      <c r="F267" s="126" t="s">
        <v>892</v>
      </c>
      <c r="G267" s="127" t="s">
        <v>849</v>
      </c>
      <c r="H267" s="128">
        <v>1</v>
      </c>
      <c r="I267" s="129"/>
      <c r="J267" s="130">
        <f>ROUND($I$267*$H$267,2)</f>
        <v>0</v>
      </c>
      <c r="K267" s="126"/>
      <c r="L267" s="22"/>
      <c r="M267" s="131"/>
      <c r="N267" s="132" t="s">
        <v>48</v>
      </c>
      <c r="Q267" s="133">
        <v>0</v>
      </c>
      <c r="R267" s="133">
        <f>$Q$267*$H$267</f>
        <v>0</v>
      </c>
      <c r="S267" s="133">
        <v>0</v>
      </c>
      <c r="T267" s="134">
        <f>$S$267*$H$267</f>
        <v>0</v>
      </c>
      <c r="AR267" s="84" t="s">
        <v>151</v>
      </c>
      <c r="AT267" s="84" t="s">
        <v>146</v>
      </c>
      <c r="AU267" s="84" t="s">
        <v>144</v>
      </c>
      <c r="AY267" s="6" t="s">
        <v>143</v>
      </c>
      <c r="BE267" s="135">
        <f>IF($N$267="základní",$J$267,0)</f>
        <v>0</v>
      </c>
      <c r="BF267" s="135">
        <f>IF($N$267="snížená",$J$267,0)</f>
        <v>0</v>
      </c>
      <c r="BG267" s="135">
        <f>IF($N$267="zákl. přenesená",$J$267,0)</f>
        <v>0</v>
      </c>
      <c r="BH267" s="135">
        <f>IF($N$267="sníž. přenesená",$J$267,0)</f>
        <v>0</v>
      </c>
      <c r="BI267" s="135">
        <f>IF($N$267="nulová",$J$267,0)</f>
        <v>0</v>
      </c>
      <c r="BJ267" s="84" t="s">
        <v>23</v>
      </c>
      <c r="BK267" s="135">
        <f>ROUND($I$267*$H$267,2)</f>
        <v>0</v>
      </c>
      <c r="BL267" s="84" t="s">
        <v>151</v>
      </c>
      <c r="BM267" s="84" t="s">
        <v>521</v>
      </c>
    </row>
    <row r="268" spans="2:47" s="6" customFormat="1" ht="16.5" customHeight="1">
      <c r="B268" s="22"/>
      <c r="D268" s="136" t="s">
        <v>153</v>
      </c>
      <c r="F268" s="137" t="s">
        <v>892</v>
      </c>
      <c r="L268" s="22"/>
      <c r="M268" s="48"/>
      <c r="T268" s="49"/>
      <c r="AT268" s="6" t="s">
        <v>153</v>
      </c>
      <c r="AU268" s="6" t="s">
        <v>144</v>
      </c>
    </row>
    <row r="269" spans="2:65" s="6" customFormat="1" ht="15.75" customHeight="1">
      <c r="B269" s="22"/>
      <c r="C269" s="124" t="s">
        <v>525</v>
      </c>
      <c r="D269" s="124" t="s">
        <v>146</v>
      </c>
      <c r="E269" s="125" t="s">
        <v>893</v>
      </c>
      <c r="F269" s="126" t="s">
        <v>894</v>
      </c>
      <c r="G269" s="127" t="s">
        <v>849</v>
      </c>
      <c r="H269" s="128">
        <v>1</v>
      </c>
      <c r="I269" s="129"/>
      <c r="J269" s="130">
        <f>ROUND($I$269*$H$269,2)</f>
        <v>0</v>
      </c>
      <c r="K269" s="126"/>
      <c r="L269" s="22"/>
      <c r="M269" s="131"/>
      <c r="N269" s="132" t="s">
        <v>48</v>
      </c>
      <c r="Q269" s="133">
        <v>0</v>
      </c>
      <c r="R269" s="133">
        <f>$Q$269*$H$269</f>
        <v>0</v>
      </c>
      <c r="S269" s="133">
        <v>0</v>
      </c>
      <c r="T269" s="134">
        <f>$S$269*$H$269</f>
        <v>0</v>
      </c>
      <c r="AR269" s="84" t="s">
        <v>151</v>
      </c>
      <c r="AT269" s="84" t="s">
        <v>146</v>
      </c>
      <c r="AU269" s="84" t="s">
        <v>144</v>
      </c>
      <c r="AY269" s="6" t="s">
        <v>143</v>
      </c>
      <c r="BE269" s="135">
        <f>IF($N$269="základní",$J$269,0)</f>
        <v>0</v>
      </c>
      <c r="BF269" s="135">
        <f>IF($N$269="snížená",$J$269,0)</f>
        <v>0</v>
      </c>
      <c r="BG269" s="135">
        <f>IF($N$269="zákl. přenesená",$J$269,0)</f>
        <v>0</v>
      </c>
      <c r="BH269" s="135">
        <f>IF($N$269="sníž. přenesená",$J$269,0)</f>
        <v>0</v>
      </c>
      <c r="BI269" s="135">
        <f>IF($N$269="nulová",$J$269,0)</f>
        <v>0</v>
      </c>
      <c r="BJ269" s="84" t="s">
        <v>23</v>
      </c>
      <c r="BK269" s="135">
        <f>ROUND($I$269*$H$269,2)</f>
        <v>0</v>
      </c>
      <c r="BL269" s="84" t="s">
        <v>151</v>
      </c>
      <c r="BM269" s="84" t="s">
        <v>525</v>
      </c>
    </row>
    <row r="270" spans="2:47" s="6" customFormat="1" ht="16.5" customHeight="1">
      <c r="B270" s="22"/>
      <c r="D270" s="136" t="s">
        <v>153</v>
      </c>
      <c r="F270" s="137" t="s">
        <v>894</v>
      </c>
      <c r="L270" s="22"/>
      <c r="M270" s="48"/>
      <c r="T270" s="49"/>
      <c r="AT270" s="6" t="s">
        <v>153</v>
      </c>
      <c r="AU270" s="6" t="s">
        <v>144</v>
      </c>
    </row>
    <row r="271" spans="2:63" s="113" customFormat="1" ht="23.25" customHeight="1">
      <c r="B271" s="114"/>
      <c r="D271" s="115" t="s">
        <v>76</v>
      </c>
      <c r="E271" s="122" t="s">
        <v>895</v>
      </c>
      <c r="F271" s="122" t="s">
        <v>896</v>
      </c>
      <c r="J271" s="123">
        <f>$BK$271</f>
        <v>0</v>
      </c>
      <c r="L271" s="114"/>
      <c r="M271" s="118"/>
      <c r="P271" s="119">
        <f>SUM($P$272:$P$275)</f>
        <v>0</v>
      </c>
      <c r="R271" s="119">
        <f>SUM($R$272:$R$275)</f>
        <v>0</v>
      </c>
      <c r="T271" s="120">
        <f>SUM($T$272:$T$275)</f>
        <v>0</v>
      </c>
      <c r="AR271" s="115" t="s">
        <v>23</v>
      </c>
      <c r="AT271" s="115" t="s">
        <v>76</v>
      </c>
      <c r="AU271" s="115" t="s">
        <v>85</v>
      </c>
      <c r="AY271" s="115" t="s">
        <v>143</v>
      </c>
      <c r="BK271" s="121">
        <f>SUM($BK$272:$BK$275)</f>
        <v>0</v>
      </c>
    </row>
    <row r="272" spans="2:65" s="6" customFormat="1" ht="15.75" customHeight="1">
      <c r="B272" s="22"/>
      <c r="C272" s="124" t="s">
        <v>530</v>
      </c>
      <c r="D272" s="124" t="s">
        <v>146</v>
      </c>
      <c r="E272" s="125" t="s">
        <v>897</v>
      </c>
      <c r="F272" s="126" t="s">
        <v>898</v>
      </c>
      <c r="G272" s="127" t="s">
        <v>882</v>
      </c>
      <c r="H272" s="128">
        <v>1</v>
      </c>
      <c r="I272" s="129"/>
      <c r="J272" s="130">
        <f>ROUND($I$272*$H$272,2)</f>
        <v>0</v>
      </c>
      <c r="K272" s="126"/>
      <c r="L272" s="22"/>
      <c r="M272" s="131"/>
      <c r="N272" s="132" t="s">
        <v>48</v>
      </c>
      <c r="Q272" s="133">
        <v>0</v>
      </c>
      <c r="R272" s="133">
        <f>$Q$272*$H$272</f>
        <v>0</v>
      </c>
      <c r="S272" s="133">
        <v>0</v>
      </c>
      <c r="T272" s="134">
        <f>$S$272*$H$272</f>
        <v>0</v>
      </c>
      <c r="AR272" s="84" t="s">
        <v>151</v>
      </c>
      <c r="AT272" s="84" t="s">
        <v>146</v>
      </c>
      <c r="AU272" s="84" t="s">
        <v>144</v>
      </c>
      <c r="AY272" s="6" t="s">
        <v>143</v>
      </c>
      <c r="BE272" s="135">
        <f>IF($N$272="základní",$J$272,0)</f>
        <v>0</v>
      </c>
      <c r="BF272" s="135">
        <f>IF($N$272="snížená",$J$272,0)</f>
        <v>0</v>
      </c>
      <c r="BG272" s="135">
        <f>IF($N$272="zákl. přenesená",$J$272,0)</f>
        <v>0</v>
      </c>
      <c r="BH272" s="135">
        <f>IF($N$272="sníž. přenesená",$J$272,0)</f>
        <v>0</v>
      </c>
      <c r="BI272" s="135">
        <f>IF($N$272="nulová",$J$272,0)</f>
        <v>0</v>
      </c>
      <c r="BJ272" s="84" t="s">
        <v>23</v>
      </c>
      <c r="BK272" s="135">
        <f>ROUND($I$272*$H$272,2)</f>
        <v>0</v>
      </c>
      <c r="BL272" s="84" t="s">
        <v>151</v>
      </c>
      <c r="BM272" s="84" t="s">
        <v>530</v>
      </c>
    </row>
    <row r="273" spans="2:47" s="6" customFormat="1" ht="16.5" customHeight="1">
      <c r="B273" s="22"/>
      <c r="D273" s="136" t="s">
        <v>153</v>
      </c>
      <c r="F273" s="137" t="s">
        <v>898</v>
      </c>
      <c r="L273" s="22"/>
      <c r="M273" s="48"/>
      <c r="T273" s="49"/>
      <c r="AT273" s="6" t="s">
        <v>153</v>
      </c>
      <c r="AU273" s="6" t="s">
        <v>144</v>
      </c>
    </row>
    <row r="274" spans="2:65" s="6" customFormat="1" ht="15.75" customHeight="1">
      <c r="B274" s="22"/>
      <c r="C274" s="124" t="s">
        <v>534</v>
      </c>
      <c r="D274" s="124" t="s">
        <v>146</v>
      </c>
      <c r="E274" s="125" t="s">
        <v>899</v>
      </c>
      <c r="F274" s="126" t="s">
        <v>900</v>
      </c>
      <c r="G274" s="127" t="s">
        <v>712</v>
      </c>
      <c r="H274" s="128">
        <v>1</v>
      </c>
      <c r="I274" s="129"/>
      <c r="J274" s="130">
        <f>ROUND($I$274*$H$274,2)</f>
        <v>0</v>
      </c>
      <c r="K274" s="126"/>
      <c r="L274" s="22"/>
      <c r="M274" s="131"/>
      <c r="N274" s="132" t="s">
        <v>48</v>
      </c>
      <c r="Q274" s="133">
        <v>0</v>
      </c>
      <c r="R274" s="133">
        <f>$Q$274*$H$274</f>
        <v>0</v>
      </c>
      <c r="S274" s="133">
        <v>0</v>
      </c>
      <c r="T274" s="134">
        <f>$S$274*$H$274</f>
        <v>0</v>
      </c>
      <c r="AR274" s="84" t="s">
        <v>151</v>
      </c>
      <c r="AT274" s="84" t="s">
        <v>146</v>
      </c>
      <c r="AU274" s="84" t="s">
        <v>144</v>
      </c>
      <c r="AY274" s="6" t="s">
        <v>143</v>
      </c>
      <c r="BE274" s="135">
        <f>IF($N$274="základní",$J$274,0)</f>
        <v>0</v>
      </c>
      <c r="BF274" s="135">
        <f>IF($N$274="snížená",$J$274,0)</f>
        <v>0</v>
      </c>
      <c r="BG274" s="135">
        <f>IF($N$274="zákl. přenesená",$J$274,0)</f>
        <v>0</v>
      </c>
      <c r="BH274" s="135">
        <f>IF($N$274="sníž. přenesená",$J$274,0)</f>
        <v>0</v>
      </c>
      <c r="BI274" s="135">
        <f>IF($N$274="nulová",$J$274,0)</f>
        <v>0</v>
      </c>
      <c r="BJ274" s="84" t="s">
        <v>23</v>
      </c>
      <c r="BK274" s="135">
        <f>ROUND($I$274*$H$274,2)</f>
        <v>0</v>
      </c>
      <c r="BL274" s="84" t="s">
        <v>151</v>
      </c>
      <c r="BM274" s="84" t="s">
        <v>534</v>
      </c>
    </row>
    <row r="275" spans="2:47" s="6" customFormat="1" ht="16.5" customHeight="1">
      <c r="B275" s="22"/>
      <c r="D275" s="136" t="s">
        <v>153</v>
      </c>
      <c r="F275" s="137" t="s">
        <v>900</v>
      </c>
      <c r="L275" s="22"/>
      <c r="M275" s="172"/>
      <c r="N275" s="169"/>
      <c r="O275" s="169"/>
      <c r="P275" s="169"/>
      <c r="Q275" s="169"/>
      <c r="R275" s="169"/>
      <c r="S275" s="169"/>
      <c r="T275" s="173"/>
      <c r="AT275" s="6" t="s">
        <v>153</v>
      </c>
      <c r="AU275" s="6" t="s">
        <v>144</v>
      </c>
    </row>
    <row r="276" spans="2:12" s="6" customFormat="1" ht="7.5" customHeight="1">
      <c r="B276" s="36"/>
      <c r="C276" s="37"/>
      <c r="D276" s="37"/>
      <c r="E276" s="37"/>
      <c r="F276" s="37"/>
      <c r="G276" s="37"/>
      <c r="H276" s="37"/>
      <c r="I276" s="37"/>
      <c r="J276" s="37"/>
      <c r="K276" s="37"/>
      <c r="L276" s="22"/>
    </row>
    <row r="398" s="2" customFormat="1" ht="14.25" customHeight="1"/>
  </sheetData>
  <sheetProtection/>
  <autoFilter ref="C119:K119"/>
  <mergeCells count="12">
    <mergeCell ref="E51:H51"/>
    <mergeCell ref="E108:H108"/>
    <mergeCell ref="E110:H110"/>
    <mergeCell ref="E112:H112"/>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11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9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14"/>
      <c r="C1" s="214"/>
      <c r="D1" s="213" t="s">
        <v>1</v>
      </c>
      <c r="E1" s="214"/>
      <c r="F1" s="215" t="s">
        <v>935</v>
      </c>
      <c r="G1" s="220" t="s">
        <v>936</v>
      </c>
      <c r="H1" s="220"/>
      <c r="I1" s="214"/>
      <c r="J1" s="215" t="s">
        <v>937</v>
      </c>
      <c r="K1" s="213" t="s">
        <v>99</v>
      </c>
      <c r="L1" s="215" t="s">
        <v>938</v>
      </c>
      <c r="M1" s="215"/>
      <c r="N1" s="215"/>
      <c r="O1" s="215"/>
      <c r="P1" s="215"/>
      <c r="Q1" s="215"/>
      <c r="R1" s="215"/>
      <c r="S1" s="215"/>
      <c r="T1" s="215"/>
      <c r="U1" s="211"/>
      <c r="V1" s="21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08" t="s">
        <v>6</v>
      </c>
      <c r="M2" s="175"/>
      <c r="N2" s="175"/>
      <c r="O2" s="175"/>
      <c r="P2" s="175"/>
      <c r="Q2" s="175"/>
      <c r="R2" s="175"/>
      <c r="S2" s="175"/>
      <c r="T2" s="175"/>
      <c r="U2" s="175"/>
      <c r="V2" s="175"/>
      <c r="AT2" s="2" t="s">
        <v>98</v>
      </c>
    </row>
    <row r="3" spans="2:46" s="2" customFormat="1" ht="7.5" customHeight="1">
      <c r="B3" s="7"/>
      <c r="C3" s="8"/>
      <c r="D3" s="8"/>
      <c r="E3" s="8"/>
      <c r="F3" s="8"/>
      <c r="G3" s="8"/>
      <c r="H3" s="8"/>
      <c r="I3" s="8"/>
      <c r="J3" s="8"/>
      <c r="K3" s="9"/>
      <c r="AT3" s="2" t="s">
        <v>85</v>
      </c>
    </row>
    <row r="4" spans="2:46" s="2" customFormat="1" ht="37.5" customHeight="1">
      <c r="B4" s="10"/>
      <c r="D4" s="11" t="s">
        <v>100</v>
      </c>
      <c r="K4" s="12"/>
      <c r="M4" s="13" t="s">
        <v>11</v>
      </c>
      <c r="AT4" s="2" t="s">
        <v>4</v>
      </c>
    </row>
    <row r="5" spans="2:11" s="2" customFormat="1" ht="7.5" customHeight="1">
      <c r="B5" s="10"/>
      <c r="K5" s="12"/>
    </row>
    <row r="6" spans="2:11" s="2" customFormat="1" ht="15.75" customHeight="1">
      <c r="B6" s="10"/>
      <c r="D6" s="18" t="s">
        <v>17</v>
      </c>
      <c r="K6" s="12"/>
    </row>
    <row r="7" spans="2:11" s="2" customFormat="1" ht="15.75" customHeight="1">
      <c r="B7" s="10"/>
      <c r="E7" s="209" t="str">
        <f>'Rekapitulace stavby'!$K$6</f>
        <v>Archiv dokumentů FZÚ</v>
      </c>
      <c r="F7" s="175"/>
      <c r="G7" s="175"/>
      <c r="H7" s="175"/>
      <c r="K7" s="12"/>
    </row>
    <row r="8" spans="2:11" s="6" customFormat="1" ht="15.75" customHeight="1">
      <c r="B8" s="22"/>
      <c r="D8" s="18" t="s">
        <v>101</v>
      </c>
      <c r="K8" s="25"/>
    </row>
    <row r="9" spans="2:11" s="6" customFormat="1" ht="37.5" customHeight="1">
      <c r="B9" s="22"/>
      <c r="E9" s="191" t="s">
        <v>901</v>
      </c>
      <c r="F9" s="176"/>
      <c r="G9" s="176"/>
      <c r="H9" s="176"/>
      <c r="K9" s="25"/>
    </row>
    <row r="10" spans="2:11" s="6" customFormat="1" ht="14.25" customHeight="1">
      <c r="B10" s="22"/>
      <c r="K10" s="25"/>
    </row>
    <row r="11" spans="2:11" s="6" customFormat="1" ht="15" customHeight="1">
      <c r="B11" s="22"/>
      <c r="D11" s="18" t="s">
        <v>20</v>
      </c>
      <c r="F11" s="16" t="s">
        <v>21</v>
      </c>
      <c r="I11" s="18" t="s">
        <v>22</v>
      </c>
      <c r="J11" s="16"/>
      <c r="K11" s="25"/>
    </row>
    <row r="12" spans="2:11" s="6" customFormat="1" ht="15" customHeight="1">
      <c r="B12" s="22"/>
      <c r="D12" s="18" t="s">
        <v>24</v>
      </c>
      <c r="F12" s="16" t="s">
        <v>25</v>
      </c>
      <c r="I12" s="18" t="s">
        <v>26</v>
      </c>
      <c r="J12" s="45" t="str">
        <f>'Rekapitulace stavby'!$AN$8</f>
        <v>19.10.2014</v>
      </c>
      <c r="K12" s="25"/>
    </row>
    <row r="13" spans="2:11" s="6" customFormat="1" ht="12" customHeight="1">
      <c r="B13" s="22"/>
      <c r="K13" s="25"/>
    </row>
    <row r="14" spans="2:11" s="6" customFormat="1" ht="15" customHeight="1">
      <c r="B14" s="22"/>
      <c r="D14" s="18" t="s">
        <v>30</v>
      </c>
      <c r="I14" s="18" t="s">
        <v>31</v>
      </c>
      <c r="J14" s="16" t="s">
        <v>32</v>
      </c>
      <c r="K14" s="25"/>
    </row>
    <row r="15" spans="2:11" s="6" customFormat="1" ht="18.75" customHeight="1">
      <c r="B15" s="22"/>
      <c r="E15" s="16" t="s">
        <v>33</v>
      </c>
      <c r="I15" s="18" t="s">
        <v>34</v>
      </c>
      <c r="J15" s="16"/>
      <c r="K15" s="25"/>
    </row>
    <row r="16" spans="2:11" s="6" customFormat="1" ht="7.5" customHeight="1">
      <c r="B16" s="22"/>
      <c r="K16" s="25"/>
    </row>
    <row r="17" spans="2:11" s="6" customFormat="1" ht="15" customHeight="1">
      <c r="B17" s="22"/>
      <c r="D17" s="18" t="s">
        <v>35</v>
      </c>
      <c r="I17" s="18" t="s">
        <v>31</v>
      </c>
      <c r="J17" s="16">
        <f>IF('Rekapitulace stavby'!$AN$13="Vyplň údaj","",IF('Rekapitulace stavby'!$AN$13="","",'Rekapitulace stavby'!$AN$13))</f>
      </c>
      <c r="K17" s="25"/>
    </row>
    <row r="18" spans="2:11" s="6" customFormat="1" ht="18.75" customHeight="1">
      <c r="B18" s="22"/>
      <c r="E18" s="16">
        <f>IF('Rekapitulace stavby'!$E$14="Vyplň údaj","",IF('Rekapitulace stavby'!$E$14="","",'Rekapitulace stavby'!$E$14))</f>
      </c>
      <c r="I18" s="18" t="s">
        <v>34</v>
      </c>
      <c r="J18" s="16">
        <f>IF('Rekapitulace stavby'!$AN$14="Vyplň údaj","",IF('Rekapitulace stavby'!$AN$14="","",'Rekapitulace stavby'!$AN$14))</f>
      </c>
      <c r="K18" s="25"/>
    </row>
    <row r="19" spans="2:11" s="6" customFormat="1" ht="7.5" customHeight="1">
      <c r="B19" s="22"/>
      <c r="K19" s="25"/>
    </row>
    <row r="20" spans="2:11" s="6" customFormat="1" ht="15" customHeight="1">
      <c r="B20" s="22"/>
      <c r="D20" s="18" t="s">
        <v>37</v>
      </c>
      <c r="I20" s="18" t="s">
        <v>31</v>
      </c>
      <c r="J20" s="16" t="s">
        <v>38</v>
      </c>
      <c r="K20" s="25"/>
    </row>
    <row r="21" spans="2:11" s="6" customFormat="1" ht="18.75" customHeight="1">
      <c r="B21" s="22"/>
      <c r="E21" s="16" t="s">
        <v>39</v>
      </c>
      <c r="I21" s="18" t="s">
        <v>34</v>
      </c>
      <c r="J21" s="16"/>
      <c r="K21" s="25"/>
    </row>
    <row r="22" spans="2:11" s="6" customFormat="1" ht="7.5" customHeight="1">
      <c r="B22" s="22"/>
      <c r="K22" s="25"/>
    </row>
    <row r="23" spans="2:11" s="6" customFormat="1" ht="15" customHeight="1">
      <c r="B23" s="22"/>
      <c r="D23" s="18" t="s">
        <v>41</v>
      </c>
      <c r="K23" s="25"/>
    </row>
    <row r="24" spans="2:11" s="84" customFormat="1" ht="15.75" customHeight="1">
      <c r="B24" s="85"/>
      <c r="E24" s="181"/>
      <c r="F24" s="210"/>
      <c r="G24" s="210"/>
      <c r="H24" s="210"/>
      <c r="K24" s="86"/>
    </row>
    <row r="25" spans="2:11" s="6" customFormat="1" ht="7.5" customHeight="1">
      <c r="B25" s="22"/>
      <c r="K25" s="25"/>
    </row>
    <row r="26" spans="2:11" s="6" customFormat="1" ht="7.5" customHeight="1">
      <c r="B26" s="22"/>
      <c r="D26" s="46"/>
      <c r="E26" s="46"/>
      <c r="F26" s="46"/>
      <c r="G26" s="46"/>
      <c r="H26" s="46"/>
      <c r="I26" s="46"/>
      <c r="J26" s="46"/>
      <c r="K26" s="87"/>
    </row>
    <row r="27" spans="2:11" s="6" customFormat="1" ht="26.25" customHeight="1">
      <c r="B27" s="22"/>
      <c r="D27" s="88" t="s">
        <v>43</v>
      </c>
      <c r="J27" s="57">
        <f>ROUND($J$79,2)</f>
        <v>0</v>
      </c>
      <c r="K27" s="25"/>
    </row>
    <row r="28" spans="2:11" s="6" customFormat="1" ht="7.5" customHeight="1">
      <c r="B28" s="22"/>
      <c r="D28" s="46"/>
      <c r="E28" s="46"/>
      <c r="F28" s="46"/>
      <c r="G28" s="46"/>
      <c r="H28" s="46"/>
      <c r="I28" s="46"/>
      <c r="J28" s="46"/>
      <c r="K28" s="87"/>
    </row>
    <row r="29" spans="2:11" s="6" customFormat="1" ht="15" customHeight="1">
      <c r="B29" s="22"/>
      <c r="F29" s="26" t="s">
        <v>45</v>
      </c>
      <c r="I29" s="26" t="s">
        <v>44</v>
      </c>
      <c r="J29" s="26" t="s">
        <v>46</v>
      </c>
      <c r="K29" s="25"/>
    </row>
    <row r="30" spans="2:11" s="6" customFormat="1" ht="15" customHeight="1">
      <c r="B30" s="22"/>
      <c r="D30" s="28" t="s">
        <v>47</v>
      </c>
      <c r="E30" s="28" t="s">
        <v>48</v>
      </c>
      <c r="F30" s="89">
        <f>ROUND(SUM($BE$79:$BE$92),2)</f>
        <v>0</v>
      </c>
      <c r="I30" s="90">
        <v>0.21</v>
      </c>
      <c r="J30" s="89">
        <f>ROUND(SUM($BE$79:$BE$92)*$I$30,2)</f>
        <v>0</v>
      </c>
      <c r="K30" s="25"/>
    </row>
    <row r="31" spans="2:11" s="6" customFormat="1" ht="15" customHeight="1">
      <c r="B31" s="22"/>
      <c r="E31" s="28" t="s">
        <v>49</v>
      </c>
      <c r="F31" s="89">
        <f>ROUND(SUM($BF$79:$BF$92),2)</f>
        <v>0</v>
      </c>
      <c r="I31" s="90">
        <v>0.15</v>
      </c>
      <c r="J31" s="89">
        <f>ROUND(SUM($BF$79:$BF$92)*$I$31,2)</f>
        <v>0</v>
      </c>
      <c r="K31" s="25"/>
    </row>
    <row r="32" spans="2:11" s="6" customFormat="1" ht="15" customHeight="1" hidden="1">
      <c r="B32" s="22"/>
      <c r="E32" s="28" t="s">
        <v>50</v>
      </c>
      <c r="F32" s="89">
        <f>ROUND(SUM($BG$79:$BG$92),2)</f>
        <v>0</v>
      </c>
      <c r="I32" s="90">
        <v>0.21</v>
      </c>
      <c r="J32" s="89">
        <v>0</v>
      </c>
      <c r="K32" s="25"/>
    </row>
    <row r="33" spans="2:11" s="6" customFormat="1" ht="15" customHeight="1" hidden="1">
      <c r="B33" s="22"/>
      <c r="E33" s="28" t="s">
        <v>51</v>
      </c>
      <c r="F33" s="89">
        <f>ROUND(SUM($BH$79:$BH$92),2)</f>
        <v>0</v>
      </c>
      <c r="I33" s="90">
        <v>0.15</v>
      </c>
      <c r="J33" s="89">
        <v>0</v>
      </c>
      <c r="K33" s="25"/>
    </row>
    <row r="34" spans="2:11" s="6" customFormat="1" ht="15" customHeight="1" hidden="1">
      <c r="B34" s="22"/>
      <c r="E34" s="28" t="s">
        <v>52</v>
      </c>
      <c r="F34" s="89">
        <f>ROUND(SUM($BI$79:$BI$92),2)</f>
        <v>0</v>
      </c>
      <c r="I34" s="90">
        <v>0</v>
      </c>
      <c r="J34" s="89">
        <v>0</v>
      </c>
      <c r="K34" s="25"/>
    </row>
    <row r="35" spans="2:11" s="6" customFormat="1" ht="7.5" customHeight="1">
      <c r="B35" s="22"/>
      <c r="K35" s="25"/>
    </row>
    <row r="36" spans="2:11" s="6" customFormat="1" ht="26.25" customHeight="1">
      <c r="B36" s="22"/>
      <c r="C36" s="30"/>
      <c r="D36" s="31" t="s">
        <v>53</v>
      </c>
      <c r="E36" s="32"/>
      <c r="F36" s="32"/>
      <c r="G36" s="91" t="s">
        <v>54</v>
      </c>
      <c r="H36" s="33" t="s">
        <v>55</v>
      </c>
      <c r="I36" s="32"/>
      <c r="J36" s="34">
        <f>ROUND(SUM($J$27:$J$34),2)</f>
        <v>0</v>
      </c>
      <c r="K36" s="92"/>
    </row>
    <row r="37" spans="2:11" s="6" customFormat="1" ht="15" customHeight="1">
      <c r="B37" s="36"/>
      <c r="C37" s="37"/>
      <c r="D37" s="37"/>
      <c r="E37" s="37"/>
      <c r="F37" s="37"/>
      <c r="G37" s="37"/>
      <c r="H37" s="37"/>
      <c r="I37" s="37"/>
      <c r="J37" s="37"/>
      <c r="K37" s="38"/>
    </row>
    <row r="41" spans="2:11" s="6" customFormat="1" ht="7.5" customHeight="1">
      <c r="B41" s="39"/>
      <c r="C41" s="40"/>
      <c r="D41" s="40"/>
      <c r="E41" s="40"/>
      <c r="F41" s="40"/>
      <c r="G41" s="40"/>
      <c r="H41" s="40"/>
      <c r="I41" s="40"/>
      <c r="J41" s="40"/>
      <c r="K41" s="93"/>
    </row>
    <row r="42" spans="2:11" s="6" customFormat="1" ht="37.5" customHeight="1">
      <c r="B42" s="22"/>
      <c r="C42" s="11" t="s">
        <v>105</v>
      </c>
      <c r="K42" s="25"/>
    </row>
    <row r="43" spans="2:11" s="6" customFormat="1" ht="7.5" customHeight="1">
      <c r="B43" s="22"/>
      <c r="K43" s="25"/>
    </row>
    <row r="44" spans="2:11" s="6" customFormat="1" ht="15" customHeight="1">
      <c r="B44" s="22"/>
      <c r="C44" s="18" t="s">
        <v>17</v>
      </c>
      <c r="K44" s="25"/>
    </row>
    <row r="45" spans="2:11" s="6" customFormat="1" ht="16.5" customHeight="1">
      <c r="B45" s="22"/>
      <c r="E45" s="209" t="str">
        <f>$E$7</f>
        <v>Archiv dokumentů FZÚ</v>
      </c>
      <c r="F45" s="176"/>
      <c r="G45" s="176"/>
      <c r="H45" s="176"/>
      <c r="K45" s="25"/>
    </row>
    <row r="46" spans="2:11" s="6" customFormat="1" ht="15" customHeight="1">
      <c r="B46" s="22"/>
      <c r="C46" s="18" t="s">
        <v>101</v>
      </c>
      <c r="K46" s="25"/>
    </row>
    <row r="47" spans="2:11" s="6" customFormat="1" ht="19.5" customHeight="1">
      <c r="B47" s="22"/>
      <c r="E47" s="191" t="str">
        <f>$E$9</f>
        <v>VON - Vedlejší a ostatní rozpočtové náklady</v>
      </c>
      <c r="F47" s="176"/>
      <c r="G47" s="176"/>
      <c r="H47" s="176"/>
      <c r="K47" s="25"/>
    </row>
    <row r="48" spans="2:11" s="6" customFormat="1" ht="7.5" customHeight="1">
      <c r="B48" s="22"/>
      <c r="K48" s="25"/>
    </row>
    <row r="49" spans="2:11" s="6" customFormat="1" ht="18.75" customHeight="1">
      <c r="B49" s="22"/>
      <c r="C49" s="18" t="s">
        <v>24</v>
      </c>
      <c r="F49" s="16" t="str">
        <f>$F$12</f>
        <v>Na Slovance 1999/2, Praha 8 - Libeň</v>
      </c>
      <c r="I49" s="18" t="s">
        <v>26</v>
      </c>
      <c r="J49" s="45" t="str">
        <f>IF($J$12="","",$J$12)</f>
        <v>19.10.2014</v>
      </c>
      <c r="K49" s="25"/>
    </row>
    <row r="50" spans="2:11" s="6" customFormat="1" ht="7.5" customHeight="1">
      <c r="B50" s="22"/>
      <c r="K50" s="25"/>
    </row>
    <row r="51" spans="2:11" s="6" customFormat="1" ht="15.75" customHeight="1">
      <c r="B51" s="22"/>
      <c r="C51" s="18" t="s">
        <v>30</v>
      </c>
      <c r="F51" s="16" t="str">
        <f>$E$15</f>
        <v>Fyzikální ústav AV ČR</v>
      </c>
      <c r="I51" s="18" t="s">
        <v>37</v>
      </c>
      <c r="J51" s="16" t="str">
        <f>$E$21</f>
        <v>FATY - dokumentace staveb</v>
      </c>
      <c r="K51" s="25"/>
    </row>
    <row r="52" spans="2:11" s="6" customFormat="1" ht="15" customHeight="1">
      <c r="B52" s="22"/>
      <c r="C52" s="18" t="s">
        <v>35</v>
      </c>
      <c r="F52" s="16">
        <f>IF($E$18="","",$E$18)</f>
      </c>
      <c r="K52" s="25"/>
    </row>
    <row r="53" spans="2:11" s="6" customFormat="1" ht="11.25" customHeight="1">
      <c r="B53" s="22"/>
      <c r="K53" s="25"/>
    </row>
    <row r="54" spans="2:11" s="6" customFormat="1" ht="30" customHeight="1">
      <c r="B54" s="22"/>
      <c r="C54" s="94" t="s">
        <v>106</v>
      </c>
      <c r="D54" s="30"/>
      <c r="E54" s="30"/>
      <c r="F54" s="30"/>
      <c r="G54" s="30"/>
      <c r="H54" s="30"/>
      <c r="I54" s="30"/>
      <c r="J54" s="95" t="s">
        <v>107</v>
      </c>
      <c r="K54" s="35"/>
    </row>
    <row r="55" spans="2:11" s="6" customFormat="1" ht="11.25" customHeight="1">
      <c r="B55" s="22"/>
      <c r="K55" s="25"/>
    </row>
    <row r="56" spans="2:47" s="6" customFormat="1" ht="30" customHeight="1">
      <c r="B56" s="22"/>
      <c r="C56" s="56" t="s">
        <v>108</v>
      </c>
      <c r="J56" s="57">
        <f>ROUND($J$79,2)</f>
        <v>0</v>
      </c>
      <c r="K56" s="25"/>
      <c r="AU56" s="6" t="s">
        <v>109</v>
      </c>
    </row>
    <row r="57" spans="2:11" s="63" customFormat="1" ht="25.5" customHeight="1">
      <c r="B57" s="96"/>
      <c r="D57" s="97" t="s">
        <v>902</v>
      </c>
      <c r="E57" s="97"/>
      <c r="F57" s="97"/>
      <c r="G57" s="97"/>
      <c r="H57" s="97"/>
      <c r="I57" s="97"/>
      <c r="J57" s="98">
        <f>ROUND($J$80,2)</f>
        <v>0</v>
      </c>
      <c r="K57" s="99"/>
    </row>
    <row r="58" spans="2:11" s="72" customFormat="1" ht="21" customHeight="1">
      <c r="B58" s="100"/>
      <c r="D58" s="101" t="s">
        <v>903</v>
      </c>
      <c r="E58" s="101"/>
      <c r="F58" s="101"/>
      <c r="G58" s="101"/>
      <c r="H58" s="101"/>
      <c r="I58" s="101"/>
      <c r="J58" s="102">
        <f>ROUND($J$81,2)</f>
        <v>0</v>
      </c>
      <c r="K58" s="103"/>
    </row>
    <row r="59" spans="2:11" s="72" customFormat="1" ht="21" customHeight="1">
      <c r="B59" s="100"/>
      <c r="D59" s="101" t="s">
        <v>904</v>
      </c>
      <c r="E59" s="101"/>
      <c r="F59" s="101"/>
      <c r="G59" s="101"/>
      <c r="H59" s="101"/>
      <c r="I59" s="101"/>
      <c r="J59" s="102">
        <f>ROUND($J$88,2)</f>
        <v>0</v>
      </c>
      <c r="K59" s="103"/>
    </row>
    <row r="60" spans="2:11" s="6" customFormat="1" ht="22.5" customHeight="1">
      <c r="B60" s="22"/>
      <c r="K60" s="25"/>
    </row>
    <row r="61" spans="2:11" s="6" customFormat="1" ht="7.5" customHeight="1">
      <c r="B61" s="36"/>
      <c r="C61" s="37"/>
      <c r="D61" s="37"/>
      <c r="E61" s="37"/>
      <c r="F61" s="37"/>
      <c r="G61" s="37"/>
      <c r="H61" s="37"/>
      <c r="I61" s="37"/>
      <c r="J61" s="37"/>
      <c r="K61" s="38"/>
    </row>
    <row r="65" spans="2:12" s="6" customFormat="1" ht="7.5" customHeight="1">
      <c r="B65" s="39"/>
      <c r="C65" s="40"/>
      <c r="D65" s="40"/>
      <c r="E65" s="40"/>
      <c r="F65" s="40"/>
      <c r="G65" s="40"/>
      <c r="H65" s="40"/>
      <c r="I65" s="40"/>
      <c r="J65" s="40"/>
      <c r="K65" s="40"/>
      <c r="L65" s="22"/>
    </row>
    <row r="66" spans="2:12" s="6" customFormat="1" ht="37.5" customHeight="1">
      <c r="B66" s="22"/>
      <c r="C66" s="11" t="s">
        <v>126</v>
      </c>
      <c r="L66" s="22"/>
    </row>
    <row r="67" spans="2:12" s="6" customFormat="1" ht="7.5" customHeight="1">
      <c r="B67" s="22"/>
      <c r="L67" s="22"/>
    </row>
    <row r="68" spans="2:12" s="6" customFormat="1" ht="15" customHeight="1">
      <c r="B68" s="22"/>
      <c r="C68" s="18" t="s">
        <v>17</v>
      </c>
      <c r="L68" s="22"/>
    </row>
    <row r="69" spans="2:12" s="6" customFormat="1" ht="16.5" customHeight="1">
      <c r="B69" s="22"/>
      <c r="E69" s="209" t="str">
        <f>$E$7</f>
        <v>Archiv dokumentů FZÚ</v>
      </c>
      <c r="F69" s="176"/>
      <c r="G69" s="176"/>
      <c r="H69" s="176"/>
      <c r="L69" s="22"/>
    </row>
    <row r="70" spans="2:12" s="6" customFormat="1" ht="15" customHeight="1">
      <c r="B70" s="22"/>
      <c r="C70" s="18" t="s">
        <v>101</v>
      </c>
      <c r="L70" s="22"/>
    </row>
    <row r="71" spans="2:12" s="6" customFormat="1" ht="19.5" customHeight="1">
      <c r="B71" s="22"/>
      <c r="E71" s="191" t="str">
        <f>$E$9</f>
        <v>VON - Vedlejší a ostatní rozpočtové náklady</v>
      </c>
      <c r="F71" s="176"/>
      <c r="G71" s="176"/>
      <c r="H71" s="176"/>
      <c r="L71" s="22"/>
    </row>
    <row r="72" spans="2:12" s="6" customFormat="1" ht="7.5" customHeight="1">
      <c r="B72" s="22"/>
      <c r="L72" s="22"/>
    </row>
    <row r="73" spans="2:12" s="6" customFormat="1" ht="18.75" customHeight="1">
      <c r="B73" s="22"/>
      <c r="C73" s="18" t="s">
        <v>24</v>
      </c>
      <c r="F73" s="16" t="str">
        <f>$F$12</f>
        <v>Na Slovance 1999/2, Praha 8 - Libeň</v>
      </c>
      <c r="I73" s="18" t="s">
        <v>26</v>
      </c>
      <c r="J73" s="45" t="str">
        <f>IF($J$12="","",$J$12)</f>
        <v>19.10.2014</v>
      </c>
      <c r="L73" s="22"/>
    </row>
    <row r="74" spans="2:12" s="6" customFormat="1" ht="7.5" customHeight="1">
      <c r="B74" s="22"/>
      <c r="L74" s="22"/>
    </row>
    <row r="75" spans="2:12" s="6" customFormat="1" ht="15.75" customHeight="1">
      <c r="B75" s="22"/>
      <c r="C75" s="18" t="s">
        <v>30</v>
      </c>
      <c r="F75" s="16" t="str">
        <f>$E$15</f>
        <v>Fyzikální ústav AV ČR</v>
      </c>
      <c r="I75" s="18" t="s">
        <v>37</v>
      </c>
      <c r="J75" s="16" t="str">
        <f>$E$21</f>
        <v>FATY - dokumentace staveb</v>
      </c>
      <c r="L75" s="22"/>
    </row>
    <row r="76" spans="2:12" s="6" customFormat="1" ht="15" customHeight="1">
      <c r="B76" s="22"/>
      <c r="C76" s="18" t="s">
        <v>35</v>
      </c>
      <c r="F76" s="16">
        <f>IF($E$18="","",$E$18)</f>
      </c>
      <c r="L76" s="22"/>
    </row>
    <row r="77" spans="2:12" s="6" customFormat="1" ht="11.25" customHeight="1">
      <c r="B77" s="22"/>
      <c r="L77" s="22"/>
    </row>
    <row r="78" spans="2:20" s="104" customFormat="1" ht="30" customHeight="1">
      <c r="B78" s="105"/>
      <c r="C78" s="106" t="s">
        <v>127</v>
      </c>
      <c r="D78" s="107" t="s">
        <v>62</v>
      </c>
      <c r="E78" s="107" t="s">
        <v>58</v>
      </c>
      <c r="F78" s="107" t="s">
        <v>128</v>
      </c>
      <c r="G78" s="107" t="s">
        <v>129</v>
      </c>
      <c r="H78" s="107" t="s">
        <v>130</v>
      </c>
      <c r="I78" s="107" t="s">
        <v>131</v>
      </c>
      <c r="J78" s="107" t="s">
        <v>132</v>
      </c>
      <c r="K78" s="108" t="s">
        <v>133</v>
      </c>
      <c r="L78" s="105"/>
      <c r="M78" s="51" t="s">
        <v>134</v>
      </c>
      <c r="N78" s="52" t="s">
        <v>47</v>
      </c>
      <c r="O78" s="52" t="s">
        <v>135</v>
      </c>
      <c r="P78" s="52" t="s">
        <v>136</v>
      </c>
      <c r="Q78" s="52" t="s">
        <v>137</v>
      </c>
      <c r="R78" s="52" t="s">
        <v>138</v>
      </c>
      <c r="S78" s="52" t="s">
        <v>139</v>
      </c>
      <c r="T78" s="53" t="s">
        <v>140</v>
      </c>
    </row>
    <row r="79" spans="2:63" s="6" customFormat="1" ht="30" customHeight="1">
      <c r="B79" s="22"/>
      <c r="C79" s="56" t="s">
        <v>108</v>
      </c>
      <c r="J79" s="109">
        <f>$BK$79</f>
        <v>0</v>
      </c>
      <c r="L79" s="22"/>
      <c r="M79" s="55"/>
      <c r="N79" s="46"/>
      <c r="O79" s="46"/>
      <c r="P79" s="110">
        <f>$P$80</f>
        <v>0</v>
      </c>
      <c r="Q79" s="46"/>
      <c r="R79" s="110">
        <f>$R$80</f>
        <v>0</v>
      </c>
      <c r="S79" s="46"/>
      <c r="T79" s="111">
        <f>$T$80</f>
        <v>0</v>
      </c>
      <c r="AT79" s="6" t="s">
        <v>76</v>
      </c>
      <c r="AU79" s="6" t="s">
        <v>109</v>
      </c>
      <c r="BK79" s="112">
        <f>$BK$80</f>
        <v>0</v>
      </c>
    </row>
    <row r="80" spans="2:63" s="113" customFormat="1" ht="37.5" customHeight="1">
      <c r="B80" s="114"/>
      <c r="D80" s="115" t="s">
        <v>76</v>
      </c>
      <c r="E80" s="116" t="s">
        <v>905</v>
      </c>
      <c r="F80" s="116" t="s">
        <v>906</v>
      </c>
      <c r="J80" s="117">
        <f>$BK$80</f>
        <v>0</v>
      </c>
      <c r="L80" s="114"/>
      <c r="M80" s="118"/>
      <c r="P80" s="119">
        <f>$P$81+$P$88</f>
        <v>0</v>
      </c>
      <c r="R80" s="119">
        <f>$R$81+$R$88</f>
        <v>0</v>
      </c>
      <c r="T80" s="120">
        <f>$T$81+$T$88</f>
        <v>0</v>
      </c>
      <c r="AR80" s="115" t="s">
        <v>184</v>
      </c>
      <c r="AT80" s="115" t="s">
        <v>76</v>
      </c>
      <c r="AU80" s="115" t="s">
        <v>77</v>
      </c>
      <c r="AY80" s="115" t="s">
        <v>143</v>
      </c>
      <c r="BK80" s="121">
        <f>$BK$81+$BK$88</f>
        <v>0</v>
      </c>
    </row>
    <row r="81" spans="2:63" s="113" customFormat="1" ht="21" customHeight="1">
      <c r="B81" s="114"/>
      <c r="D81" s="115" t="s">
        <v>76</v>
      </c>
      <c r="E81" s="122" t="s">
        <v>907</v>
      </c>
      <c r="F81" s="122" t="s">
        <v>908</v>
      </c>
      <c r="J81" s="123">
        <f>$BK$81</f>
        <v>0</v>
      </c>
      <c r="L81" s="114"/>
      <c r="M81" s="118"/>
      <c r="P81" s="119">
        <f>SUM($P$82:$P$87)</f>
        <v>0</v>
      </c>
      <c r="R81" s="119">
        <f>SUM($R$82:$R$87)</f>
        <v>0</v>
      </c>
      <c r="T81" s="120">
        <f>SUM($T$82:$T$87)</f>
        <v>0</v>
      </c>
      <c r="AR81" s="115" t="s">
        <v>184</v>
      </c>
      <c r="AT81" s="115" t="s">
        <v>76</v>
      </c>
      <c r="AU81" s="115" t="s">
        <v>23</v>
      </c>
      <c r="AY81" s="115" t="s">
        <v>143</v>
      </c>
      <c r="BK81" s="121">
        <f>SUM($BK$82:$BK$87)</f>
        <v>0</v>
      </c>
    </row>
    <row r="82" spans="2:65" s="6" customFormat="1" ht="15.75" customHeight="1">
      <c r="B82" s="22"/>
      <c r="C82" s="124" t="s">
        <v>23</v>
      </c>
      <c r="D82" s="124" t="s">
        <v>146</v>
      </c>
      <c r="E82" s="125" t="s">
        <v>909</v>
      </c>
      <c r="F82" s="126" t="s">
        <v>910</v>
      </c>
      <c r="G82" s="127" t="s">
        <v>911</v>
      </c>
      <c r="H82" s="128">
        <v>1</v>
      </c>
      <c r="I82" s="129"/>
      <c r="J82" s="130">
        <f>ROUND($I$82*$H$82,2)</f>
        <v>0</v>
      </c>
      <c r="K82" s="126" t="s">
        <v>150</v>
      </c>
      <c r="L82" s="22"/>
      <c r="M82" s="131"/>
      <c r="N82" s="132" t="s">
        <v>48</v>
      </c>
      <c r="Q82" s="133">
        <v>0</v>
      </c>
      <c r="R82" s="133">
        <f>$Q$82*$H$82</f>
        <v>0</v>
      </c>
      <c r="S82" s="133">
        <v>0</v>
      </c>
      <c r="T82" s="134">
        <f>$S$82*$H$82</f>
        <v>0</v>
      </c>
      <c r="AR82" s="84" t="s">
        <v>912</v>
      </c>
      <c r="AT82" s="84" t="s">
        <v>146</v>
      </c>
      <c r="AU82" s="84" t="s">
        <v>85</v>
      </c>
      <c r="AY82" s="6" t="s">
        <v>143</v>
      </c>
      <c r="BE82" s="135">
        <f>IF($N$82="základní",$J$82,0)</f>
        <v>0</v>
      </c>
      <c r="BF82" s="135">
        <f>IF($N$82="snížená",$J$82,0)</f>
        <v>0</v>
      </c>
      <c r="BG82" s="135">
        <f>IF($N$82="zákl. přenesená",$J$82,0)</f>
        <v>0</v>
      </c>
      <c r="BH82" s="135">
        <f>IF($N$82="sníž. přenesená",$J$82,0)</f>
        <v>0</v>
      </c>
      <c r="BI82" s="135">
        <f>IF($N$82="nulová",$J$82,0)</f>
        <v>0</v>
      </c>
      <c r="BJ82" s="84" t="s">
        <v>23</v>
      </c>
      <c r="BK82" s="135">
        <f>ROUND($I$82*$H$82,2)</f>
        <v>0</v>
      </c>
      <c r="BL82" s="84" t="s">
        <v>912</v>
      </c>
      <c r="BM82" s="84" t="s">
        <v>913</v>
      </c>
    </row>
    <row r="83" spans="2:47" s="6" customFormat="1" ht="16.5" customHeight="1">
      <c r="B83" s="22"/>
      <c r="D83" s="136" t="s">
        <v>153</v>
      </c>
      <c r="F83" s="137" t="s">
        <v>914</v>
      </c>
      <c r="L83" s="22"/>
      <c r="M83" s="48"/>
      <c r="T83" s="49"/>
      <c r="AT83" s="6" t="s">
        <v>153</v>
      </c>
      <c r="AU83" s="6" t="s">
        <v>85</v>
      </c>
    </row>
    <row r="84" spans="2:65" s="6" customFormat="1" ht="15.75" customHeight="1">
      <c r="B84" s="22"/>
      <c r="C84" s="124" t="s">
        <v>85</v>
      </c>
      <c r="D84" s="124" t="s">
        <v>146</v>
      </c>
      <c r="E84" s="125" t="s">
        <v>915</v>
      </c>
      <c r="F84" s="126" t="s">
        <v>916</v>
      </c>
      <c r="G84" s="127" t="s">
        <v>911</v>
      </c>
      <c r="H84" s="128">
        <v>1</v>
      </c>
      <c r="I84" s="129"/>
      <c r="J84" s="130">
        <f>ROUND($I$84*$H$84,2)</f>
        <v>0</v>
      </c>
      <c r="K84" s="126" t="s">
        <v>150</v>
      </c>
      <c r="L84" s="22"/>
      <c r="M84" s="131"/>
      <c r="N84" s="132" t="s">
        <v>48</v>
      </c>
      <c r="Q84" s="133">
        <v>0</v>
      </c>
      <c r="R84" s="133">
        <f>$Q$84*$H$84</f>
        <v>0</v>
      </c>
      <c r="S84" s="133">
        <v>0</v>
      </c>
      <c r="T84" s="134">
        <f>$S$84*$H$84</f>
        <v>0</v>
      </c>
      <c r="AR84" s="84" t="s">
        <v>912</v>
      </c>
      <c r="AT84" s="84" t="s">
        <v>146</v>
      </c>
      <c r="AU84" s="84" t="s">
        <v>85</v>
      </c>
      <c r="AY84" s="6" t="s">
        <v>143</v>
      </c>
      <c r="BE84" s="135">
        <f>IF($N$84="základní",$J$84,0)</f>
        <v>0</v>
      </c>
      <c r="BF84" s="135">
        <f>IF($N$84="snížená",$J$84,0)</f>
        <v>0</v>
      </c>
      <c r="BG84" s="135">
        <f>IF($N$84="zákl. přenesená",$J$84,0)</f>
        <v>0</v>
      </c>
      <c r="BH84" s="135">
        <f>IF($N$84="sníž. přenesená",$J$84,0)</f>
        <v>0</v>
      </c>
      <c r="BI84" s="135">
        <f>IF($N$84="nulová",$J$84,0)</f>
        <v>0</v>
      </c>
      <c r="BJ84" s="84" t="s">
        <v>23</v>
      </c>
      <c r="BK84" s="135">
        <f>ROUND($I$84*$H$84,2)</f>
        <v>0</v>
      </c>
      <c r="BL84" s="84" t="s">
        <v>912</v>
      </c>
      <c r="BM84" s="84" t="s">
        <v>917</v>
      </c>
    </row>
    <row r="85" spans="2:47" s="6" customFormat="1" ht="16.5" customHeight="1">
      <c r="B85" s="22"/>
      <c r="D85" s="136" t="s">
        <v>153</v>
      </c>
      <c r="F85" s="137" t="s">
        <v>918</v>
      </c>
      <c r="L85" s="22"/>
      <c r="M85" s="48"/>
      <c r="T85" s="49"/>
      <c r="AT85" s="6" t="s">
        <v>153</v>
      </c>
      <c r="AU85" s="6" t="s">
        <v>85</v>
      </c>
    </row>
    <row r="86" spans="2:65" s="6" customFormat="1" ht="15.75" customHeight="1">
      <c r="B86" s="22"/>
      <c r="C86" s="124" t="s">
        <v>144</v>
      </c>
      <c r="D86" s="124" t="s">
        <v>146</v>
      </c>
      <c r="E86" s="125" t="s">
        <v>919</v>
      </c>
      <c r="F86" s="126" t="s">
        <v>920</v>
      </c>
      <c r="G86" s="127" t="s">
        <v>911</v>
      </c>
      <c r="H86" s="128">
        <v>1</v>
      </c>
      <c r="I86" s="129"/>
      <c r="J86" s="130">
        <f>ROUND($I$86*$H$86,2)</f>
        <v>0</v>
      </c>
      <c r="K86" s="126" t="s">
        <v>150</v>
      </c>
      <c r="L86" s="22"/>
      <c r="M86" s="131"/>
      <c r="N86" s="132" t="s">
        <v>48</v>
      </c>
      <c r="Q86" s="133">
        <v>0</v>
      </c>
      <c r="R86" s="133">
        <f>$Q$86*$H$86</f>
        <v>0</v>
      </c>
      <c r="S86" s="133">
        <v>0</v>
      </c>
      <c r="T86" s="134">
        <f>$S$86*$H$86</f>
        <v>0</v>
      </c>
      <c r="AR86" s="84" t="s">
        <v>912</v>
      </c>
      <c r="AT86" s="84" t="s">
        <v>146</v>
      </c>
      <c r="AU86" s="84" t="s">
        <v>85</v>
      </c>
      <c r="AY86" s="6" t="s">
        <v>143</v>
      </c>
      <c r="BE86" s="135">
        <f>IF($N$86="základní",$J$86,0)</f>
        <v>0</v>
      </c>
      <c r="BF86" s="135">
        <f>IF($N$86="snížená",$J$86,0)</f>
        <v>0</v>
      </c>
      <c r="BG86" s="135">
        <f>IF($N$86="zákl. přenesená",$J$86,0)</f>
        <v>0</v>
      </c>
      <c r="BH86" s="135">
        <f>IF($N$86="sníž. přenesená",$J$86,0)</f>
        <v>0</v>
      </c>
      <c r="BI86" s="135">
        <f>IF($N$86="nulová",$J$86,0)</f>
        <v>0</v>
      </c>
      <c r="BJ86" s="84" t="s">
        <v>23</v>
      </c>
      <c r="BK86" s="135">
        <f>ROUND($I$86*$H$86,2)</f>
        <v>0</v>
      </c>
      <c r="BL86" s="84" t="s">
        <v>912</v>
      </c>
      <c r="BM86" s="84" t="s">
        <v>921</v>
      </c>
    </row>
    <row r="87" spans="2:47" s="6" customFormat="1" ht="27" customHeight="1">
      <c r="B87" s="22"/>
      <c r="D87" s="136" t="s">
        <v>153</v>
      </c>
      <c r="F87" s="137" t="s">
        <v>922</v>
      </c>
      <c r="L87" s="22"/>
      <c r="M87" s="48"/>
      <c r="T87" s="49"/>
      <c r="AT87" s="6" t="s">
        <v>153</v>
      </c>
      <c r="AU87" s="6" t="s">
        <v>85</v>
      </c>
    </row>
    <row r="88" spans="2:63" s="113" customFormat="1" ht="30.75" customHeight="1">
      <c r="B88" s="114"/>
      <c r="D88" s="115" t="s">
        <v>76</v>
      </c>
      <c r="E88" s="122" t="s">
        <v>923</v>
      </c>
      <c r="F88" s="122" t="s">
        <v>924</v>
      </c>
      <c r="J88" s="123">
        <f>$BK$88</f>
        <v>0</v>
      </c>
      <c r="L88" s="114"/>
      <c r="M88" s="118"/>
      <c r="P88" s="119">
        <f>SUM($P$89:$P$92)</f>
        <v>0</v>
      </c>
      <c r="R88" s="119">
        <f>SUM($R$89:$R$92)</f>
        <v>0</v>
      </c>
      <c r="T88" s="120">
        <f>SUM($T$89:$T$92)</f>
        <v>0</v>
      </c>
      <c r="AR88" s="115" t="s">
        <v>184</v>
      </c>
      <c r="AT88" s="115" t="s">
        <v>76</v>
      </c>
      <c r="AU88" s="115" t="s">
        <v>23</v>
      </c>
      <c r="AY88" s="115" t="s">
        <v>143</v>
      </c>
      <c r="BK88" s="121">
        <f>SUM($BK$89:$BK$92)</f>
        <v>0</v>
      </c>
    </row>
    <row r="89" spans="2:65" s="6" customFormat="1" ht="15.75" customHeight="1">
      <c r="B89" s="22"/>
      <c r="C89" s="124" t="s">
        <v>151</v>
      </c>
      <c r="D89" s="124" t="s">
        <v>146</v>
      </c>
      <c r="E89" s="125" t="s">
        <v>925</v>
      </c>
      <c r="F89" s="126" t="s">
        <v>924</v>
      </c>
      <c r="G89" s="127" t="s">
        <v>911</v>
      </c>
      <c r="H89" s="128">
        <v>1</v>
      </c>
      <c r="I89" s="129"/>
      <c r="J89" s="130">
        <f>ROUND($I$89*$H$89,2)</f>
        <v>0</v>
      </c>
      <c r="K89" s="126" t="s">
        <v>150</v>
      </c>
      <c r="L89" s="22"/>
      <c r="M89" s="131"/>
      <c r="N89" s="132" t="s">
        <v>48</v>
      </c>
      <c r="Q89" s="133">
        <v>0</v>
      </c>
      <c r="R89" s="133">
        <f>$Q$89*$H$89</f>
        <v>0</v>
      </c>
      <c r="S89" s="133">
        <v>0</v>
      </c>
      <c r="T89" s="134">
        <f>$S$89*$H$89</f>
        <v>0</v>
      </c>
      <c r="AR89" s="84" t="s">
        <v>912</v>
      </c>
      <c r="AT89" s="84" t="s">
        <v>146</v>
      </c>
      <c r="AU89" s="84" t="s">
        <v>85</v>
      </c>
      <c r="AY89" s="6" t="s">
        <v>143</v>
      </c>
      <c r="BE89" s="135">
        <f>IF($N$89="základní",$J$89,0)</f>
        <v>0</v>
      </c>
      <c r="BF89" s="135">
        <f>IF($N$89="snížená",$J$89,0)</f>
        <v>0</v>
      </c>
      <c r="BG89" s="135">
        <f>IF($N$89="zákl. přenesená",$J$89,0)</f>
        <v>0</v>
      </c>
      <c r="BH89" s="135">
        <f>IF($N$89="sníž. přenesená",$J$89,0)</f>
        <v>0</v>
      </c>
      <c r="BI89" s="135">
        <f>IF($N$89="nulová",$J$89,0)</f>
        <v>0</v>
      </c>
      <c r="BJ89" s="84" t="s">
        <v>23</v>
      </c>
      <c r="BK89" s="135">
        <f>ROUND($I$89*$H$89,2)</f>
        <v>0</v>
      </c>
      <c r="BL89" s="84" t="s">
        <v>912</v>
      </c>
      <c r="BM89" s="84" t="s">
        <v>926</v>
      </c>
    </row>
    <row r="90" spans="2:47" s="6" customFormat="1" ht="16.5" customHeight="1">
      <c r="B90" s="22"/>
      <c r="D90" s="136" t="s">
        <v>153</v>
      </c>
      <c r="F90" s="137" t="s">
        <v>927</v>
      </c>
      <c r="L90" s="22"/>
      <c r="M90" s="48"/>
      <c r="T90" s="49"/>
      <c r="AT90" s="6" t="s">
        <v>153</v>
      </c>
      <c r="AU90" s="6" t="s">
        <v>85</v>
      </c>
    </row>
    <row r="91" spans="2:65" s="6" customFormat="1" ht="15.75" customHeight="1">
      <c r="B91" s="22"/>
      <c r="C91" s="124" t="s">
        <v>184</v>
      </c>
      <c r="D91" s="124" t="s">
        <v>146</v>
      </c>
      <c r="E91" s="125" t="s">
        <v>928</v>
      </c>
      <c r="F91" s="126" t="s">
        <v>929</v>
      </c>
      <c r="G91" s="127" t="s">
        <v>911</v>
      </c>
      <c r="H91" s="128">
        <v>1</v>
      </c>
      <c r="I91" s="129"/>
      <c r="J91" s="130">
        <f>ROUND($I$91*$H$91,2)</f>
        <v>0</v>
      </c>
      <c r="K91" s="126" t="s">
        <v>150</v>
      </c>
      <c r="L91" s="22"/>
      <c r="M91" s="131"/>
      <c r="N91" s="132" t="s">
        <v>48</v>
      </c>
      <c r="Q91" s="133">
        <v>0</v>
      </c>
      <c r="R91" s="133">
        <f>$Q$91*$H$91</f>
        <v>0</v>
      </c>
      <c r="S91" s="133">
        <v>0</v>
      </c>
      <c r="T91" s="134">
        <f>$S$91*$H$91</f>
        <v>0</v>
      </c>
      <c r="AR91" s="84" t="s">
        <v>912</v>
      </c>
      <c r="AT91" s="84" t="s">
        <v>146</v>
      </c>
      <c r="AU91" s="84" t="s">
        <v>85</v>
      </c>
      <c r="AY91" s="6" t="s">
        <v>143</v>
      </c>
      <c r="BE91" s="135">
        <f>IF($N$91="základní",$J$91,0)</f>
        <v>0</v>
      </c>
      <c r="BF91" s="135">
        <f>IF($N$91="snížená",$J$91,0)</f>
        <v>0</v>
      </c>
      <c r="BG91" s="135">
        <f>IF($N$91="zákl. přenesená",$J$91,0)</f>
        <v>0</v>
      </c>
      <c r="BH91" s="135">
        <f>IF($N$91="sníž. přenesená",$J$91,0)</f>
        <v>0</v>
      </c>
      <c r="BI91" s="135">
        <f>IF($N$91="nulová",$J$91,0)</f>
        <v>0</v>
      </c>
      <c r="BJ91" s="84" t="s">
        <v>23</v>
      </c>
      <c r="BK91" s="135">
        <f>ROUND($I$91*$H$91,2)</f>
        <v>0</v>
      </c>
      <c r="BL91" s="84" t="s">
        <v>912</v>
      </c>
      <c r="BM91" s="84" t="s">
        <v>930</v>
      </c>
    </row>
    <row r="92" spans="2:47" s="6" customFormat="1" ht="16.5" customHeight="1">
      <c r="B92" s="22"/>
      <c r="D92" s="136" t="s">
        <v>153</v>
      </c>
      <c r="F92" s="137" t="s">
        <v>931</v>
      </c>
      <c r="L92" s="22"/>
      <c r="M92" s="172"/>
      <c r="N92" s="169"/>
      <c r="O92" s="169"/>
      <c r="P92" s="169"/>
      <c r="Q92" s="169"/>
      <c r="R92" s="169"/>
      <c r="S92" s="169"/>
      <c r="T92" s="173"/>
      <c r="AT92" s="6" t="s">
        <v>153</v>
      </c>
      <c r="AU92" s="6" t="s">
        <v>85</v>
      </c>
    </row>
    <row r="93" spans="2:12" s="6" customFormat="1" ht="7.5" customHeight="1">
      <c r="B93" s="36"/>
      <c r="C93" s="37"/>
      <c r="D93" s="37"/>
      <c r="E93" s="37"/>
      <c r="F93" s="37"/>
      <c r="G93" s="37"/>
      <c r="H93" s="37"/>
      <c r="I93" s="37"/>
      <c r="J93" s="37"/>
      <c r="K93" s="37"/>
      <c r="L93" s="22"/>
    </row>
    <row r="398" s="2" customFormat="1" ht="14.25" customHeight="1"/>
  </sheetData>
  <sheetProtection/>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2" sqref="A2"/>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21"/>
      <c r="C2" s="222"/>
      <c r="D2" s="222"/>
      <c r="E2" s="222"/>
      <c r="F2" s="222"/>
      <c r="G2" s="222"/>
      <c r="H2" s="222"/>
      <c r="I2" s="222"/>
      <c r="J2" s="222"/>
      <c r="K2" s="223"/>
    </row>
    <row r="3" spans="2:11" s="227" customFormat="1" ht="45" customHeight="1">
      <c r="B3" s="224"/>
      <c r="C3" s="225" t="s">
        <v>939</v>
      </c>
      <c r="D3" s="225"/>
      <c r="E3" s="225"/>
      <c r="F3" s="225"/>
      <c r="G3" s="225"/>
      <c r="H3" s="225"/>
      <c r="I3" s="225"/>
      <c r="J3" s="225"/>
      <c r="K3" s="226"/>
    </row>
    <row r="4" spans="2:11" ht="25.5" customHeight="1">
      <c r="B4" s="228"/>
      <c r="C4" s="229" t="s">
        <v>940</v>
      </c>
      <c r="D4" s="229"/>
      <c r="E4" s="229"/>
      <c r="F4" s="229"/>
      <c r="G4" s="229"/>
      <c r="H4" s="229"/>
      <c r="I4" s="229"/>
      <c r="J4" s="229"/>
      <c r="K4" s="230"/>
    </row>
    <row r="5" spans="2:11" ht="5.25" customHeight="1">
      <c r="B5" s="228"/>
      <c r="C5" s="231"/>
      <c r="D5" s="231"/>
      <c r="E5" s="231"/>
      <c r="F5" s="231"/>
      <c r="G5" s="231"/>
      <c r="H5" s="231"/>
      <c r="I5" s="231"/>
      <c r="J5" s="231"/>
      <c r="K5" s="230"/>
    </row>
    <row r="6" spans="2:11" ht="15" customHeight="1">
      <c r="B6" s="228"/>
      <c r="C6" s="232" t="s">
        <v>941</v>
      </c>
      <c r="D6" s="232"/>
      <c r="E6" s="232"/>
      <c r="F6" s="232"/>
      <c r="G6" s="232"/>
      <c r="H6" s="232"/>
      <c r="I6" s="232"/>
      <c r="J6" s="232"/>
      <c r="K6" s="230"/>
    </row>
    <row r="7" spans="2:11" ht="15" customHeight="1">
      <c r="B7" s="233"/>
      <c r="C7" s="232" t="s">
        <v>942</v>
      </c>
      <c r="D7" s="232"/>
      <c r="E7" s="232"/>
      <c r="F7" s="232"/>
      <c r="G7" s="232"/>
      <c r="H7" s="232"/>
      <c r="I7" s="232"/>
      <c r="J7" s="232"/>
      <c r="K7" s="230"/>
    </row>
    <row r="8" spans="2:11" ht="12.75" customHeight="1">
      <c r="B8" s="233"/>
      <c r="C8" s="234"/>
      <c r="D8" s="234"/>
      <c r="E8" s="234"/>
      <c r="F8" s="234"/>
      <c r="G8" s="234"/>
      <c r="H8" s="234"/>
      <c r="I8" s="234"/>
      <c r="J8" s="234"/>
      <c r="K8" s="230"/>
    </row>
    <row r="9" spans="2:11" ht="15" customHeight="1">
      <c r="B9" s="233"/>
      <c r="C9" s="232" t="s">
        <v>943</v>
      </c>
      <c r="D9" s="232"/>
      <c r="E9" s="232"/>
      <c r="F9" s="232"/>
      <c r="G9" s="232"/>
      <c r="H9" s="232"/>
      <c r="I9" s="232"/>
      <c r="J9" s="232"/>
      <c r="K9" s="230"/>
    </row>
    <row r="10" spans="2:11" ht="15" customHeight="1">
      <c r="B10" s="233"/>
      <c r="C10" s="234"/>
      <c r="D10" s="232" t="s">
        <v>944</v>
      </c>
      <c r="E10" s="232"/>
      <c r="F10" s="232"/>
      <c r="G10" s="232"/>
      <c r="H10" s="232"/>
      <c r="I10" s="232"/>
      <c r="J10" s="232"/>
      <c r="K10" s="230"/>
    </row>
    <row r="11" spans="2:11" ht="15" customHeight="1">
      <c r="B11" s="233"/>
      <c r="C11" s="235"/>
      <c r="D11" s="232" t="s">
        <v>945</v>
      </c>
      <c r="E11" s="232"/>
      <c r="F11" s="232"/>
      <c r="G11" s="232"/>
      <c r="H11" s="232"/>
      <c r="I11" s="232"/>
      <c r="J11" s="232"/>
      <c r="K11" s="230"/>
    </row>
    <row r="12" spans="2:11" ht="12.75" customHeight="1">
      <c r="B12" s="233"/>
      <c r="C12" s="235"/>
      <c r="D12" s="235"/>
      <c r="E12" s="235"/>
      <c r="F12" s="235"/>
      <c r="G12" s="235"/>
      <c r="H12" s="235"/>
      <c r="I12" s="235"/>
      <c r="J12" s="235"/>
      <c r="K12" s="230"/>
    </row>
    <row r="13" spans="2:11" ht="15" customHeight="1">
      <c r="B13" s="233"/>
      <c r="C13" s="235"/>
      <c r="D13" s="232" t="s">
        <v>946</v>
      </c>
      <c r="E13" s="232"/>
      <c r="F13" s="232"/>
      <c r="G13" s="232"/>
      <c r="H13" s="232"/>
      <c r="I13" s="232"/>
      <c r="J13" s="232"/>
      <c r="K13" s="230"/>
    </row>
    <row r="14" spans="2:11" ht="15" customHeight="1">
      <c r="B14" s="233"/>
      <c r="C14" s="235"/>
      <c r="D14" s="232" t="s">
        <v>947</v>
      </c>
      <c r="E14" s="232"/>
      <c r="F14" s="232"/>
      <c r="G14" s="232"/>
      <c r="H14" s="232"/>
      <c r="I14" s="232"/>
      <c r="J14" s="232"/>
      <c r="K14" s="230"/>
    </row>
    <row r="15" spans="2:11" ht="15" customHeight="1">
      <c r="B15" s="233"/>
      <c r="C15" s="235"/>
      <c r="D15" s="232" t="s">
        <v>948</v>
      </c>
      <c r="E15" s="232"/>
      <c r="F15" s="232"/>
      <c r="G15" s="232"/>
      <c r="H15" s="232"/>
      <c r="I15" s="232"/>
      <c r="J15" s="232"/>
      <c r="K15" s="230"/>
    </row>
    <row r="16" spans="2:11" ht="15" customHeight="1">
      <c r="B16" s="233"/>
      <c r="C16" s="235"/>
      <c r="D16" s="235"/>
      <c r="E16" s="236" t="s">
        <v>83</v>
      </c>
      <c r="F16" s="232" t="s">
        <v>949</v>
      </c>
      <c r="G16" s="232"/>
      <c r="H16" s="232"/>
      <c r="I16" s="232"/>
      <c r="J16" s="232"/>
      <c r="K16" s="230"/>
    </row>
    <row r="17" spans="2:11" ht="15" customHeight="1">
      <c r="B17" s="233"/>
      <c r="C17" s="235"/>
      <c r="D17" s="235"/>
      <c r="E17" s="236" t="s">
        <v>950</v>
      </c>
      <c r="F17" s="232" t="s">
        <v>951</v>
      </c>
      <c r="G17" s="232"/>
      <c r="H17" s="232"/>
      <c r="I17" s="232"/>
      <c r="J17" s="232"/>
      <c r="K17" s="230"/>
    </row>
    <row r="18" spans="2:11" ht="15" customHeight="1">
      <c r="B18" s="233"/>
      <c r="C18" s="235"/>
      <c r="D18" s="235"/>
      <c r="E18" s="236" t="s">
        <v>952</v>
      </c>
      <c r="F18" s="232" t="s">
        <v>953</v>
      </c>
      <c r="G18" s="232"/>
      <c r="H18" s="232"/>
      <c r="I18" s="232"/>
      <c r="J18" s="232"/>
      <c r="K18" s="230"/>
    </row>
    <row r="19" spans="2:11" ht="15" customHeight="1">
      <c r="B19" s="233"/>
      <c r="C19" s="235"/>
      <c r="D19" s="235"/>
      <c r="E19" s="236" t="s">
        <v>96</v>
      </c>
      <c r="F19" s="232" t="s">
        <v>954</v>
      </c>
      <c r="G19" s="232"/>
      <c r="H19" s="232"/>
      <c r="I19" s="232"/>
      <c r="J19" s="232"/>
      <c r="K19" s="230"/>
    </row>
    <row r="20" spans="2:11" ht="15" customHeight="1">
      <c r="B20" s="233"/>
      <c r="C20" s="235"/>
      <c r="D20" s="235"/>
      <c r="E20" s="236" t="s">
        <v>631</v>
      </c>
      <c r="F20" s="232" t="s">
        <v>632</v>
      </c>
      <c r="G20" s="232"/>
      <c r="H20" s="232"/>
      <c r="I20" s="232"/>
      <c r="J20" s="232"/>
      <c r="K20" s="230"/>
    </row>
    <row r="21" spans="2:11" ht="15" customHeight="1">
      <c r="B21" s="233"/>
      <c r="C21" s="235"/>
      <c r="D21" s="235"/>
      <c r="E21" s="236" t="s">
        <v>88</v>
      </c>
      <c r="F21" s="232" t="s">
        <v>955</v>
      </c>
      <c r="G21" s="232"/>
      <c r="H21" s="232"/>
      <c r="I21" s="232"/>
      <c r="J21" s="232"/>
      <c r="K21" s="230"/>
    </row>
    <row r="22" spans="2:11" ht="12.75" customHeight="1">
      <c r="B22" s="233"/>
      <c r="C22" s="235"/>
      <c r="D22" s="235"/>
      <c r="E22" s="235"/>
      <c r="F22" s="235"/>
      <c r="G22" s="235"/>
      <c r="H22" s="235"/>
      <c r="I22" s="235"/>
      <c r="J22" s="235"/>
      <c r="K22" s="230"/>
    </row>
    <row r="23" spans="2:11" ht="15" customHeight="1">
      <c r="B23" s="233"/>
      <c r="C23" s="232" t="s">
        <v>956</v>
      </c>
      <c r="D23" s="232"/>
      <c r="E23" s="232"/>
      <c r="F23" s="232"/>
      <c r="G23" s="232"/>
      <c r="H23" s="232"/>
      <c r="I23" s="232"/>
      <c r="J23" s="232"/>
      <c r="K23" s="230"/>
    </row>
    <row r="24" spans="2:11" ht="15" customHeight="1">
      <c r="B24" s="233"/>
      <c r="C24" s="232" t="s">
        <v>957</v>
      </c>
      <c r="D24" s="232"/>
      <c r="E24" s="232"/>
      <c r="F24" s="232"/>
      <c r="G24" s="232"/>
      <c r="H24" s="232"/>
      <c r="I24" s="232"/>
      <c r="J24" s="232"/>
      <c r="K24" s="230"/>
    </row>
    <row r="25" spans="2:11" ht="15" customHeight="1">
      <c r="B25" s="233"/>
      <c r="C25" s="234"/>
      <c r="D25" s="232" t="s">
        <v>958</v>
      </c>
      <c r="E25" s="232"/>
      <c r="F25" s="232"/>
      <c r="G25" s="232"/>
      <c r="H25" s="232"/>
      <c r="I25" s="232"/>
      <c r="J25" s="232"/>
      <c r="K25" s="230"/>
    </row>
    <row r="26" spans="2:11" ht="15" customHeight="1">
      <c r="B26" s="233"/>
      <c r="C26" s="235"/>
      <c r="D26" s="232" t="s">
        <v>959</v>
      </c>
      <c r="E26" s="232"/>
      <c r="F26" s="232"/>
      <c r="G26" s="232"/>
      <c r="H26" s="232"/>
      <c r="I26" s="232"/>
      <c r="J26" s="232"/>
      <c r="K26" s="230"/>
    </row>
    <row r="27" spans="2:11" ht="12.75" customHeight="1">
      <c r="B27" s="233"/>
      <c r="C27" s="235"/>
      <c r="D27" s="235"/>
      <c r="E27" s="235"/>
      <c r="F27" s="235"/>
      <c r="G27" s="235"/>
      <c r="H27" s="235"/>
      <c r="I27" s="235"/>
      <c r="J27" s="235"/>
      <c r="K27" s="230"/>
    </row>
    <row r="28" spans="2:11" ht="15" customHeight="1">
      <c r="B28" s="233"/>
      <c r="C28" s="235"/>
      <c r="D28" s="232" t="s">
        <v>960</v>
      </c>
      <c r="E28" s="232"/>
      <c r="F28" s="232"/>
      <c r="G28" s="232"/>
      <c r="H28" s="232"/>
      <c r="I28" s="232"/>
      <c r="J28" s="232"/>
      <c r="K28" s="230"/>
    </row>
    <row r="29" spans="2:11" ht="15" customHeight="1">
      <c r="B29" s="233"/>
      <c r="C29" s="235"/>
      <c r="D29" s="232" t="s">
        <v>961</v>
      </c>
      <c r="E29" s="232"/>
      <c r="F29" s="232"/>
      <c r="G29" s="232"/>
      <c r="H29" s="232"/>
      <c r="I29" s="232"/>
      <c r="J29" s="232"/>
      <c r="K29" s="230"/>
    </row>
    <row r="30" spans="2:11" ht="12.75" customHeight="1">
      <c r="B30" s="233"/>
      <c r="C30" s="235"/>
      <c r="D30" s="235"/>
      <c r="E30" s="235"/>
      <c r="F30" s="235"/>
      <c r="G30" s="235"/>
      <c r="H30" s="235"/>
      <c r="I30" s="235"/>
      <c r="J30" s="235"/>
      <c r="K30" s="230"/>
    </row>
    <row r="31" spans="2:11" ht="15" customHeight="1">
      <c r="B31" s="233"/>
      <c r="C31" s="235"/>
      <c r="D31" s="232" t="s">
        <v>962</v>
      </c>
      <c r="E31" s="232"/>
      <c r="F31" s="232"/>
      <c r="G31" s="232"/>
      <c r="H31" s="232"/>
      <c r="I31" s="232"/>
      <c r="J31" s="232"/>
      <c r="K31" s="230"/>
    </row>
    <row r="32" spans="2:11" ht="15" customHeight="1">
      <c r="B32" s="233"/>
      <c r="C32" s="235"/>
      <c r="D32" s="232" t="s">
        <v>963</v>
      </c>
      <c r="E32" s="232"/>
      <c r="F32" s="232"/>
      <c r="G32" s="232"/>
      <c r="H32" s="232"/>
      <c r="I32" s="232"/>
      <c r="J32" s="232"/>
      <c r="K32" s="230"/>
    </row>
    <row r="33" spans="2:11" ht="15" customHeight="1">
      <c r="B33" s="233"/>
      <c r="C33" s="235"/>
      <c r="D33" s="232" t="s">
        <v>964</v>
      </c>
      <c r="E33" s="232"/>
      <c r="F33" s="232"/>
      <c r="G33" s="232"/>
      <c r="H33" s="232"/>
      <c r="I33" s="232"/>
      <c r="J33" s="232"/>
      <c r="K33" s="230"/>
    </row>
    <row r="34" spans="2:11" ht="15" customHeight="1">
      <c r="B34" s="233"/>
      <c r="C34" s="235"/>
      <c r="D34" s="234"/>
      <c r="E34" s="237" t="s">
        <v>127</v>
      </c>
      <c r="F34" s="234"/>
      <c r="G34" s="232" t="s">
        <v>965</v>
      </c>
      <c r="H34" s="232"/>
      <c r="I34" s="232"/>
      <c r="J34" s="232"/>
      <c r="K34" s="230"/>
    </row>
    <row r="35" spans="2:11" ht="30.75" customHeight="1">
      <c r="B35" s="233"/>
      <c r="C35" s="235"/>
      <c r="D35" s="234"/>
      <c r="E35" s="237" t="s">
        <v>966</v>
      </c>
      <c r="F35" s="234"/>
      <c r="G35" s="232" t="s">
        <v>967</v>
      </c>
      <c r="H35" s="232"/>
      <c r="I35" s="232"/>
      <c r="J35" s="232"/>
      <c r="K35" s="230"/>
    </row>
    <row r="36" spans="2:11" ht="15" customHeight="1">
      <c r="B36" s="233"/>
      <c r="C36" s="235"/>
      <c r="D36" s="234"/>
      <c r="E36" s="237" t="s">
        <v>58</v>
      </c>
      <c r="F36" s="234"/>
      <c r="G36" s="232" t="s">
        <v>968</v>
      </c>
      <c r="H36" s="232"/>
      <c r="I36" s="232"/>
      <c r="J36" s="232"/>
      <c r="K36" s="230"/>
    </row>
    <row r="37" spans="2:11" ht="15" customHeight="1">
      <c r="B37" s="233"/>
      <c r="C37" s="235"/>
      <c r="D37" s="234"/>
      <c r="E37" s="237" t="s">
        <v>128</v>
      </c>
      <c r="F37" s="234"/>
      <c r="G37" s="232" t="s">
        <v>969</v>
      </c>
      <c r="H37" s="232"/>
      <c r="I37" s="232"/>
      <c r="J37" s="232"/>
      <c r="K37" s="230"/>
    </row>
    <row r="38" spans="2:11" ht="15" customHeight="1">
      <c r="B38" s="233"/>
      <c r="C38" s="235"/>
      <c r="D38" s="234"/>
      <c r="E38" s="237" t="s">
        <v>129</v>
      </c>
      <c r="F38" s="234"/>
      <c r="G38" s="232" t="s">
        <v>970</v>
      </c>
      <c r="H38" s="232"/>
      <c r="I38" s="232"/>
      <c r="J38" s="232"/>
      <c r="K38" s="230"/>
    </row>
    <row r="39" spans="2:11" ht="15" customHeight="1">
      <c r="B39" s="233"/>
      <c r="C39" s="235"/>
      <c r="D39" s="234"/>
      <c r="E39" s="237" t="s">
        <v>130</v>
      </c>
      <c r="F39" s="234"/>
      <c r="G39" s="232" t="s">
        <v>971</v>
      </c>
      <c r="H39" s="232"/>
      <c r="I39" s="232"/>
      <c r="J39" s="232"/>
      <c r="K39" s="230"/>
    </row>
    <row r="40" spans="2:11" ht="15" customHeight="1">
      <c r="B40" s="233"/>
      <c r="C40" s="235"/>
      <c r="D40" s="234"/>
      <c r="E40" s="237" t="s">
        <v>972</v>
      </c>
      <c r="F40" s="234"/>
      <c r="G40" s="232" t="s">
        <v>973</v>
      </c>
      <c r="H40" s="232"/>
      <c r="I40" s="232"/>
      <c r="J40" s="232"/>
      <c r="K40" s="230"/>
    </row>
    <row r="41" spans="2:11" ht="15" customHeight="1">
      <c r="B41" s="233"/>
      <c r="C41" s="235"/>
      <c r="D41" s="234"/>
      <c r="E41" s="237"/>
      <c r="F41" s="234"/>
      <c r="G41" s="232" t="s">
        <v>974</v>
      </c>
      <c r="H41" s="232"/>
      <c r="I41" s="232"/>
      <c r="J41" s="232"/>
      <c r="K41" s="230"/>
    </row>
    <row r="42" spans="2:11" ht="15" customHeight="1">
      <c r="B42" s="233"/>
      <c r="C42" s="235"/>
      <c r="D42" s="234"/>
      <c r="E42" s="237" t="s">
        <v>975</v>
      </c>
      <c r="F42" s="234"/>
      <c r="G42" s="232" t="s">
        <v>976</v>
      </c>
      <c r="H42" s="232"/>
      <c r="I42" s="232"/>
      <c r="J42" s="232"/>
      <c r="K42" s="230"/>
    </row>
    <row r="43" spans="2:11" ht="15" customHeight="1">
      <c r="B43" s="233"/>
      <c r="C43" s="235"/>
      <c r="D43" s="234"/>
      <c r="E43" s="237" t="s">
        <v>133</v>
      </c>
      <c r="F43" s="234"/>
      <c r="G43" s="232" t="s">
        <v>977</v>
      </c>
      <c r="H43" s="232"/>
      <c r="I43" s="232"/>
      <c r="J43" s="232"/>
      <c r="K43" s="230"/>
    </row>
    <row r="44" spans="2:11" ht="12.75" customHeight="1">
      <c r="B44" s="233"/>
      <c r="C44" s="235"/>
      <c r="D44" s="234"/>
      <c r="E44" s="234"/>
      <c r="F44" s="234"/>
      <c r="G44" s="234"/>
      <c r="H44" s="234"/>
      <c r="I44" s="234"/>
      <c r="J44" s="234"/>
      <c r="K44" s="230"/>
    </row>
    <row r="45" spans="2:11" ht="15" customHeight="1">
      <c r="B45" s="233"/>
      <c r="C45" s="235"/>
      <c r="D45" s="232" t="s">
        <v>978</v>
      </c>
      <c r="E45" s="232"/>
      <c r="F45" s="232"/>
      <c r="G45" s="232"/>
      <c r="H45" s="232"/>
      <c r="I45" s="232"/>
      <c r="J45" s="232"/>
      <c r="K45" s="230"/>
    </row>
    <row r="46" spans="2:11" ht="15" customHeight="1">
      <c r="B46" s="233"/>
      <c r="C46" s="235"/>
      <c r="D46" s="235"/>
      <c r="E46" s="232" t="s">
        <v>979</v>
      </c>
      <c r="F46" s="232"/>
      <c r="G46" s="232"/>
      <c r="H46" s="232"/>
      <c r="I46" s="232"/>
      <c r="J46" s="232"/>
      <c r="K46" s="230"/>
    </row>
    <row r="47" spans="2:11" ht="15" customHeight="1">
      <c r="B47" s="233"/>
      <c r="C47" s="235"/>
      <c r="D47" s="235"/>
      <c r="E47" s="232" t="s">
        <v>980</v>
      </c>
      <c r="F47" s="232"/>
      <c r="G47" s="232"/>
      <c r="H47" s="232"/>
      <c r="I47" s="232"/>
      <c r="J47" s="232"/>
      <c r="K47" s="230"/>
    </row>
    <row r="48" spans="2:11" ht="15" customHeight="1">
      <c r="B48" s="233"/>
      <c r="C48" s="235"/>
      <c r="D48" s="235"/>
      <c r="E48" s="232" t="s">
        <v>981</v>
      </c>
      <c r="F48" s="232"/>
      <c r="G48" s="232"/>
      <c r="H48" s="232"/>
      <c r="I48" s="232"/>
      <c r="J48" s="232"/>
      <c r="K48" s="230"/>
    </row>
    <row r="49" spans="2:11" ht="15" customHeight="1">
      <c r="B49" s="233"/>
      <c r="C49" s="235"/>
      <c r="D49" s="232" t="s">
        <v>982</v>
      </c>
      <c r="E49" s="232"/>
      <c r="F49" s="232"/>
      <c r="G49" s="232"/>
      <c r="H49" s="232"/>
      <c r="I49" s="232"/>
      <c r="J49" s="232"/>
      <c r="K49" s="230"/>
    </row>
    <row r="50" spans="2:11" ht="25.5" customHeight="1">
      <c r="B50" s="228"/>
      <c r="C50" s="229" t="s">
        <v>983</v>
      </c>
      <c r="D50" s="229"/>
      <c r="E50" s="229"/>
      <c r="F50" s="229"/>
      <c r="G50" s="229"/>
      <c r="H50" s="229"/>
      <c r="I50" s="229"/>
      <c r="J50" s="229"/>
      <c r="K50" s="230"/>
    </row>
    <row r="51" spans="2:11" ht="5.25" customHeight="1">
      <c r="B51" s="228"/>
      <c r="C51" s="231"/>
      <c r="D51" s="231"/>
      <c r="E51" s="231"/>
      <c r="F51" s="231"/>
      <c r="G51" s="231"/>
      <c r="H51" s="231"/>
      <c r="I51" s="231"/>
      <c r="J51" s="231"/>
      <c r="K51" s="230"/>
    </row>
    <row r="52" spans="2:11" ht="15" customHeight="1">
      <c r="B52" s="228"/>
      <c r="C52" s="232" t="s">
        <v>984</v>
      </c>
      <c r="D52" s="232"/>
      <c r="E52" s="232"/>
      <c r="F52" s="232"/>
      <c r="G52" s="232"/>
      <c r="H52" s="232"/>
      <c r="I52" s="232"/>
      <c r="J52" s="232"/>
      <c r="K52" s="230"/>
    </row>
    <row r="53" spans="2:11" ht="15" customHeight="1">
      <c r="B53" s="228"/>
      <c r="C53" s="232" t="s">
        <v>985</v>
      </c>
      <c r="D53" s="232"/>
      <c r="E53" s="232"/>
      <c r="F53" s="232"/>
      <c r="G53" s="232"/>
      <c r="H53" s="232"/>
      <c r="I53" s="232"/>
      <c r="J53" s="232"/>
      <c r="K53" s="230"/>
    </row>
    <row r="54" spans="2:11" ht="12.75" customHeight="1">
      <c r="B54" s="228"/>
      <c r="C54" s="234"/>
      <c r="D54" s="234"/>
      <c r="E54" s="234"/>
      <c r="F54" s="234"/>
      <c r="G54" s="234"/>
      <c r="H54" s="234"/>
      <c r="I54" s="234"/>
      <c r="J54" s="234"/>
      <c r="K54" s="230"/>
    </row>
    <row r="55" spans="2:11" ht="15" customHeight="1">
      <c r="B55" s="228"/>
      <c r="C55" s="232" t="s">
        <v>986</v>
      </c>
      <c r="D55" s="232"/>
      <c r="E55" s="232"/>
      <c r="F55" s="232"/>
      <c r="G55" s="232"/>
      <c r="H55" s="232"/>
      <c r="I55" s="232"/>
      <c r="J55" s="232"/>
      <c r="K55" s="230"/>
    </row>
    <row r="56" spans="2:11" ht="15" customHeight="1">
      <c r="B56" s="228"/>
      <c r="C56" s="235"/>
      <c r="D56" s="232" t="s">
        <v>987</v>
      </c>
      <c r="E56" s="232"/>
      <c r="F56" s="232"/>
      <c r="G56" s="232"/>
      <c r="H56" s="232"/>
      <c r="I56" s="232"/>
      <c r="J56" s="232"/>
      <c r="K56" s="230"/>
    </row>
    <row r="57" spans="2:11" ht="15" customHeight="1">
      <c r="B57" s="228"/>
      <c r="C57" s="235"/>
      <c r="D57" s="232" t="s">
        <v>988</v>
      </c>
      <c r="E57" s="232"/>
      <c r="F57" s="232"/>
      <c r="G57" s="232"/>
      <c r="H57" s="232"/>
      <c r="I57" s="232"/>
      <c r="J57" s="232"/>
      <c r="K57" s="230"/>
    </row>
    <row r="58" spans="2:11" ht="15" customHeight="1">
      <c r="B58" s="228"/>
      <c r="C58" s="235"/>
      <c r="D58" s="232" t="s">
        <v>989</v>
      </c>
      <c r="E58" s="232"/>
      <c r="F58" s="232"/>
      <c r="G58" s="232"/>
      <c r="H58" s="232"/>
      <c r="I58" s="232"/>
      <c r="J58" s="232"/>
      <c r="K58" s="230"/>
    </row>
    <row r="59" spans="2:11" ht="15" customHeight="1">
      <c r="B59" s="228"/>
      <c r="C59" s="235"/>
      <c r="D59" s="232" t="s">
        <v>990</v>
      </c>
      <c r="E59" s="232"/>
      <c r="F59" s="232"/>
      <c r="G59" s="232"/>
      <c r="H59" s="232"/>
      <c r="I59" s="232"/>
      <c r="J59" s="232"/>
      <c r="K59" s="230"/>
    </row>
    <row r="60" spans="2:11" ht="15" customHeight="1">
      <c r="B60" s="228"/>
      <c r="C60" s="235"/>
      <c r="D60" s="238" t="s">
        <v>991</v>
      </c>
      <c r="E60" s="238"/>
      <c r="F60" s="238"/>
      <c r="G60" s="238"/>
      <c r="H60" s="238"/>
      <c r="I60" s="238"/>
      <c r="J60" s="238"/>
      <c r="K60" s="230"/>
    </row>
    <row r="61" spans="2:11" ht="15" customHeight="1">
      <c r="B61" s="228"/>
      <c r="C61" s="235"/>
      <c r="D61" s="232" t="s">
        <v>992</v>
      </c>
      <c r="E61" s="232"/>
      <c r="F61" s="232"/>
      <c r="G61" s="232"/>
      <c r="H61" s="232"/>
      <c r="I61" s="232"/>
      <c r="J61" s="232"/>
      <c r="K61" s="230"/>
    </row>
    <row r="62" spans="2:11" ht="12.75" customHeight="1">
      <c r="B62" s="228"/>
      <c r="C62" s="235"/>
      <c r="D62" s="235"/>
      <c r="E62" s="239"/>
      <c r="F62" s="235"/>
      <c r="G62" s="235"/>
      <c r="H62" s="235"/>
      <c r="I62" s="235"/>
      <c r="J62" s="235"/>
      <c r="K62" s="230"/>
    </row>
    <row r="63" spans="2:11" ht="15" customHeight="1">
      <c r="B63" s="228"/>
      <c r="C63" s="235"/>
      <c r="D63" s="232" t="s">
        <v>993</v>
      </c>
      <c r="E63" s="232"/>
      <c r="F63" s="232"/>
      <c r="G63" s="232"/>
      <c r="H63" s="232"/>
      <c r="I63" s="232"/>
      <c r="J63" s="232"/>
      <c r="K63" s="230"/>
    </row>
    <row r="64" spans="2:11" ht="15" customHeight="1">
      <c r="B64" s="228"/>
      <c r="C64" s="235"/>
      <c r="D64" s="238" t="s">
        <v>994</v>
      </c>
      <c r="E64" s="238"/>
      <c r="F64" s="238"/>
      <c r="G64" s="238"/>
      <c r="H64" s="238"/>
      <c r="I64" s="238"/>
      <c r="J64" s="238"/>
      <c r="K64" s="230"/>
    </row>
    <row r="65" spans="2:11" ht="15" customHeight="1">
      <c r="B65" s="228"/>
      <c r="C65" s="235"/>
      <c r="D65" s="232" t="s">
        <v>995</v>
      </c>
      <c r="E65" s="232"/>
      <c r="F65" s="232"/>
      <c r="G65" s="232"/>
      <c r="H65" s="232"/>
      <c r="I65" s="232"/>
      <c r="J65" s="232"/>
      <c r="K65" s="230"/>
    </row>
    <row r="66" spans="2:11" ht="15" customHeight="1">
      <c r="B66" s="228"/>
      <c r="C66" s="235"/>
      <c r="D66" s="232" t="s">
        <v>996</v>
      </c>
      <c r="E66" s="232"/>
      <c r="F66" s="232"/>
      <c r="G66" s="232"/>
      <c r="H66" s="232"/>
      <c r="I66" s="232"/>
      <c r="J66" s="232"/>
      <c r="K66" s="230"/>
    </row>
    <row r="67" spans="2:11" ht="15" customHeight="1">
      <c r="B67" s="228"/>
      <c r="C67" s="235"/>
      <c r="D67" s="232" t="s">
        <v>997</v>
      </c>
      <c r="E67" s="232"/>
      <c r="F67" s="232"/>
      <c r="G67" s="232"/>
      <c r="H67" s="232"/>
      <c r="I67" s="232"/>
      <c r="J67" s="232"/>
      <c r="K67" s="230"/>
    </row>
    <row r="68" spans="2:11" ht="15" customHeight="1">
      <c r="B68" s="228"/>
      <c r="C68" s="235"/>
      <c r="D68" s="232" t="s">
        <v>998</v>
      </c>
      <c r="E68" s="232"/>
      <c r="F68" s="232"/>
      <c r="G68" s="232"/>
      <c r="H68" s="232"/>
      <c r="I68" s="232"/>
      <c r="J68" s="232"/>
      <c r="K68" s="230"/>
    </row>
    <row r="69" spans="2:11" ht="12.75" customHeight="1">
      <c r="B69" s="240"/>
      <c r="C69" s="241"/>
      <c r="D69" s="241"/>
      <c r="E69" s="241"/>
      <c r="F69" s="241"/>
      <c r="G69" s="241"/>
      <c r="H69" s="241"/>
      <c r="I69" s="241"/>
      <c r="J69" s="241"/>
      <c r="K69" s="242"/>
    </row>
    <row r="70" spans="2:11" ht="18.75" customHeight="1">
      <c r="B70" s="243"/>
      <c r="C70" s="243"/>
      <c r="D70" s="243"/>
      <c r="E70" s="243"/>
      <c r="F70" s="243"/>
      <c r="G70" s="243"/>
      <c r="H70" s="243"/>
      <c r="I70" s="243"/>
      <c r="J70" s="243"/>
      <c r="K70" s="244"/>
    </row>
    <row r="71" spans="2:11" ht="18.75" customHeight="1">
      <c r="B71" s="244"/>
      <c r="C71" s="244"/>
      <c r="D71" s="244"/>
      <c r="E71" s="244"/>
      <c r="F71" s="244"/>
      <c r="G71" s="244"/>
      <c r="H71" s="244"/>
      <c r="I71" s="244"/>
      <c r="J71" s="244"/>
      <c r="K71" s="244"/>
    </row>
    <row r="72" spans="2:11" ht="7.5" customHeight="1">
      <c r="B72" s="245"/>
      <c r="C72" s="246"/>
      <c r="D72" s="246"/>
      <c r="E72" s="246"/>
      <c r="F72" s="246"/>
      <c r="G72" s="246"/>
      <c r="H72" s="246"/>
      <c r="I72" s="246"/>
      <c r="J72" s="246"/>
      <c r="K72" s="247"/>
    </row>
    <row r="73" spans="2:11" ht="45" customHeight="1">
      <c r="B73" s="248"/>
      <c r="C73" s="249" t="s">
        <v>938</v>
      </c>
      <c r="D73" s="249"/>
      <c r="E73" s="249"/>
      <c r="F73" s="249"/>
      <c r="G73" s="249"/>
      <c r="H73" s="249"/>
      <c r="I73" s="249"/>
      <c r="J73" s="249"/>
      <c r="K73" s="250"/>
    </row>
    <row r="74" spans="2:11" ht="17.25" customHeight="1">
      <c r="B74" s="248"/>
      <c r="C74" s="251" t="s">
        <v>999</v>
      </c>
      <c r="D74" s="251"/>
      <c r="E74" s="251"/>
      <c r="F74" s="251" t="s">
        <v>1000</v>
      </c>
      <c r="G74" s="252"/>
      <c r="H74" s="251" t="s">
        <v>128</v>
      </c>
      <c r="I74" s="251" t="s">
        <v>62</v>
      </c>
      <c r="J74" s="251" t="s">
        <v>1001</v>
      </c>
      <c r="K74" s="250"/>
    </row>
    <row r="75" spans="2:11" ht="17.25" customHeight="1">
      <c r="B75" s="248"/>
      <c r="C75" s="253" t="s">
        <v>1002</v>
      </c>
      <c r="D75" s="253"/>
      <c r="E75" s="253"/>
      <c r="F75" s="254" t="s">
        <v>1003</v>
      </c>
      <c r="G75" s="255"/>
      <c r="H75" s="253"/>
      <c r="I75" s="253"/>
      <c r="J75" s="253" t="s">
        <v>1004</v>
      </c>
      <c r="K75" s="250"/>
    </row>
    <row r="76" spans="2:11" ht="5.25" customHeight="1">
      <c r="B76" s="248"/>
      <c r="C76" s="256"/>
      <c r="D76" s="256"/>
      <c r="E76" s="256"/>
      <c r="F76" s="256"/>
      <c r="G76" s="257"/>
      <c r="H76" s="256"/>
      <c r="I76" s="256"/>
      <c r="J76" s="256"/>
      <c r="K76" s="250"/>
    </row>
    <row r="77" spans="2:11" ht="15" customHeight="1">
      <c r="B77" s="248"/>
      <c r="C77" s="237" t="s">
        <v>58</v>
      </c>
      <c r="D77" s="256"/>
      <c r="E77" s="256"/>
      <c r="F77" s="258" t="s">
        <v>1005</v>
      </c>
      <c r="G77" s="257"/>
      <c r="H77" s="237" t="s">
        <v>1006</v>
      </c>
      <c r="I77" s="237" t="s">
        <v>1007</v>
      </c>
      <c r="J77" s="237">
        <v>20</v>
      </c>
      <c r="K77" s="250"/>
    </row>
    <row r="78" spans="2:11" ht="15" customHeight="1">
      <c r="B78" s="248"/>
      <c r="C78" s="237" t="s">
        <v>1008</v>
      </c>
      <c r="D78" s="237"/>
      <c r="E78" s="237"/>
      <c r="F78" s="258" t="s">
        <v>1005</v>
      </c>
      <c r="G78" s="257"/>
      <c r="H78" s="237" t="s">
        <v>1009</v>
      </c>
      <c r="I78" s="237" t="s">
        <v>1007</v>
      </c>
      <c r="J78" s="237">
        <v>120</v>
      </c>
      <c r="K78" s="250"/>
    </row>
    <row r="79" spans="2:11" ht="15" customHeight="1">
      <c r="B79" s="259"/>
      <c r="C79" s="237" t="s">
        <v>1010</v>
      </c>
      <c r="D79" s="237"/>
      <c r="E79" s="237"/>
      <c r="F79" s="258" t="s">
        <v>1011</v>
      </c>
      <c r="G79" s="257"/>
      <c r="H79" s="237" t="s">
        <v>1012</v>
      </c>
      <c r="I79" s="237" t="s">
        <v>1007</v>
      </c>
      <c r="J79" s="237">
        <v>50</v>
      </c>
      <c r="K79" s="250"/>
    </row>
    <row r="80" spans="2:11" ht="15" customHeight="1">
      <c r="B80" s="259"/>
      <c r="C80" s="237" t="s">
        <v>1013</v>
      </c>
      <c r="D80" s="237"/>
      <c r="E80" s="237"/>
      <c r="F80" s="258" t="s">
        <v>1005</v>
      </c>
      <c r="G80" s="257"/>
      <c r="H80" s="237" t="s">
        <v>1014</v>
      </c>
      <c r="I80" s="237" t="s">
        <v>1015</v>
      </c>
      <c r="J80" s="237"/>
      <c r="K80" s="250"/>
    </row>
    <row r="81" spans="2:11" ht="15" customHeight="1">
      <c r="B81" s="259"/>
      <c r="C81" s="260" t="s">
        <v>1016</v>
      </c>
      <c r="D81" s="260"/>
      <c r="E81" s="260"/>
      <c r="F81" s="261" t="s">
        <v>1011</v>
      </c>
      <c r="G81" s="260"/>
      <c r="H81" s="260" t="s">
        <v>1017</v>
      </c>
      <c r="I81" s="260" t="s">
        <v>1007</v>
      </c>
      <c r="J81" s="260">
        <v>15</v>
      </c>
      <c r="K81" s="250"/>
    </row>
    <row r="82" spans="2:11" ht="15" customHeight="1">
      <c r="B82" s="259"/>
      <c r="C82" s="260" t="s">
        <v>1018</v>
      </c>
      <c r="D82" s="260"/>
      <c r="E82" s="260"/>
      <c r="F82" s="261" t="s">
        <v>1011</v>
      </c>
      <c r="G82" s="260"/>
      <c r="H82" s="260" t="s">
        <v>1019</v>
      </c>
      <c r="I82" s="260" t="s">
        <v>1007</v>
      </c>
      <c r="J82" s="260">
        <v>15</v>
      </c>
      <c r="K82" s="250"/>
    </row>
    <row r="83" spans="2:11" ht="15" customHeight="1">
      <c r="B83" s="259"/>
      <c r="C83" s="260" t="s">
        <v>1020</v>
      </c>
      <c r="D83" s="260"/>
      <c r="E83" s="260"/>
      <c r="F83" s="261" t="s">
        <v>1011</v>
      </c>
      <c r="G83" s="260"/>
      <c r="H83" s="260" t="s">
        <v>1021</v>
      </c>
      <c r="I83" s="260" t="s">
        <v>1007</v>
      </c>
      <c r="J83" s="260">
        <v>20</v>
      </c>
      <c r="K83" s="250"/>
    </row>
    <row r="84" spans="2:11" ht="15" customHeight="1">
      <c r="B84" s="259"/>
      <c r="C84" s="260" t="s">
        <v>1022</v>
      </c>
      <c r="D84" s="260"/>
      <c r="E84" s="260"/>
      <c r="F84" s="261" t="s">
        <v>1011</v>
      </c>
      <c r="G84" s="260"/>
      <c r="H84" s="260" t="s">
        <v>1023</v>
      </c>
      <c r="I84" s="260" t="s">
        <v>1007</v>
      </c>
      <c r="J84" s="260">
        <v>20</v>
      </c>
      <c r="K84" s="250"/>
    </row>
    <row r="85" spans="2:11" ht="15" customHeight="1">
      <c r="B85" s="259"/>
      <c r="C85" s="237" t="s">
        <v>1024</v>
      </c>
      <c r="D85" s="237"/>
      <c r="E85" s="237"/>
      <c r="F85" s="258" t="s">
        <v>1011</v>
      </c>
      <c r="G85" s="257"/>
      <c r="H85" s="237" t="s">
        <v>1025</v>
      </c>
      <c r="I85" s="237" t="s">
        <v>1007</v>
      </c>
      <c r="J85" s="237">
        <v>50</v>
      </c>
      <c r="K85" s="250"/>
    </row>
    <row r="86" spans="2:11" ht="15" customHeight="1">
      <c r="B86" s="259"/>
      <c r="C86" s="237" t="s">
        <v>1026</v>
      </c>
      <c r="D86" s="237"/>
      <c r="E86" s="237"/>
      <c r="F86" s="258" t="s">
        <v>1011</v>
      </c>
      <c r="G86" s="257"/>
      <c r="H86" s="237" t="s">
        <v>1027</v>
      </c>
      <c r="I86" s="237" t="s">
        <v>1007</v>
      </c>
      <c r="J86" s="237">
        <v>20</v>
      </c>
      <c r="K86" s="250"/>
    </row>
    <row r="87" spans="2:11" ht="15" customHeight="1">
      <c r="B87" s="259"/>
      <c r="C87" s="237" t="s">
        <v>1028</v>
      </c>
      <c r="D87" s="237"/>
      <c r="E87" s="237"/>
      <c r="F87" s="258" t="s">
        <v>1011</v>
      </c>
      <c r="G87" s="257"/>
      <c r="H87" s="237" t="s">
        <v>1029</v>
      </c>
      <c r="I87" s="237" t="s">
        <v>1007</v>
      </c>
      <c r="J87" s="237">
        <v>20</v>
      </c>
      <c r="K87" s="250"/>
    </row>
    <row r="88" spans="2:11" ht="15" customHeight="1">
      <c r="B88" s="259"/>
      <c r="C88" s="237" t="s">
        <v>1030</v>
      </c>
      <c r="D88" s="237"/>
      <c r="E88" s="237"/>
      <c r="F88" s="258" t="s">
        <v>1011</v>
      </c>
      <c r="G88" s="257"/>
      <c r="H88" s="237" t="s">
        <v>1031</v>
      </c>
      <c r="I88" s="237" t="s">
        <v>1007</v>
      </c>
      <c r="J88" s="237">
        <v>50</v>
      </c>
      <c r="K88" s="250"/>
    </row>
    <row r="89" spans="2:11" ht="15" customHeight="1">
      <c r="B89" s="259"/>
      <c r="C89" s="237" t="s">
        <v>1032</v>
      </c>
      <c r="D89" s="237"/>
      <c r="E89" s="237"/>
      <c r="F89" s="258" t="s">
        <v>1011</v>
      </c>
      <c r="G89" s="257"/>
      <c r="H89" s="237" t="s">
        <v>1032</v>
      </c>
      <c r="I89" s="237" t="s">
        <v>1007</v>
      </c>
      <c r="J89" s="237">
        <v>50</v>
      </c>
      <c r="K89" s="250"/>
    </row>
    <row r="90" spans="2:11" ht="15" customHeight="1">
      <c r="B90" s="259"/>
      <c r="C90" s="237" t="s">
        <v>134</v>
      </c>
      <c r="D90" s="237"/>
      <c r="E90" s="237"/>
      <c r="F90" s="258" t="s">
        <v>1011</v>
      </c>
      <c r="G90" s="257"/>
      <c r="H90" s="237" t="s">
        <v>1033</v>
      </c>
      <c r="I90" s="237" t="s">
        <v>1007</v>
      </c>
      <c r="J90" s="237">
        <v>255</v>
      </c>
      <c r="K90" s="250"/>
    </row>
    <row r="91" spans="2:11" ht="15" customHeight="1">
      <c r="B91" s="259"/>
      <c r="C91" s="237" t="s">
        <v>1034</v>
      </c>
      <c r="D91" s="237"/>
      <c r="E91" s="237"/>
      <c r="F91" s="258" t="s">
        <v>1005</v>
      </c>
      <c r="G91" s="257"/>
      <c r="H91" s="237" t="s">
        <v>1035</v>
      </c>
      <c r="I91" s="237" t="s">
        <v>1036</v>
      </c>
      <c r="J91" s="237"/>
      <c r="K91" s="250"/>
    </row>
    <row r="92" spans="2:11" ht="15" customHeight="1">
      <c r="B92" s="259"/>
      <c r="C92" s="237" t="s">
        <v>1037</v>
      </c>
      <c r="D92" s="237"/>
      <c r="E92" s="237"/>
      <c r="F92" s="258" t="s">
        <v>1005</v>
      </c>
      <c r="G92" s="257"/>
      <c r="H92" s="237" t="s">
        <v>1038</v>
      </c>
      <c r="I92" s="237" t="s">
        <v>1039</v>
      </c>
      <c r="J92" s="237"/>
      <c r="K92" s="250"/>
    </row>
    <row r="93" spans="2:11" ht="15" customHeight="1">
      <c r="B93" s="259"/>
      <c r="C93" s="237" t="s">
        <v>1040</v>
      </c>
      <c r="D93" s="237"/>
      <c r="E93" s="237"/>
      <c r="F93" s="258" t="s">
        <v>1005</v>
      </c>
      <c r="G93" s="257"/>
      <c r="H93" s="237" t="s">
        <v>1040</v>
      </c>
      <c r="I93" s="237" t="s">
        <v>1039</v>
      </c>
      <c r="J93" s="237"/>
      <c r="K93" s="250"/>
    </row>
    <row r="94" spans="2:11" ht="15" customHeight="1">
      <c r="B94" s="259"/>
      <c r="C94" s="237" t="s">
        <v>43</v>
      </c>
      <c r="D94" s="237"/>
      <c r="E94" s="237"/>
      <c r="F94" s="258" t="s">
        <v>1005</v>
      </c>
      <c r="G94" s="257"/>
      <c r="H94" s="237" t="s">
        <v>1041</v>
      </c>
      <c r="I94" s="237" t="s">
        <v>1039</v>
      </c>
      <c r="J94" s="237"/>
      <c r="K94" s="250"/>
    </row>
    <row r="95" spans="2:11" ht="15" customHeight="1">
      <c r="B95" s="259"/>
      <c r="C95" s="237" t="s">
        <v>53</v>
      </c>
      <c r="D95" s="237"/>
      <c r="E95" s="237"/>
      <c r="F95" s="258" t="s">
        <v>1005</v>
      </c>
      <c r="G95" s="257"/>
      <c r="H95" s="237" t="s">
        <v>1042</v>
      </c>
      <c r="I95" s="237" t="s">
        <v>1039</v>
      </c>
      <c r="J95" s="237"/>
      <c r="K95" s="250"/>
    </row>
    <row r="96" spans="2:11" ht="15" customHeight="1">
      <c r="B96" s="262"/>
      <c r="C96" s="263"/>
      <c r="D96" s="263"/>
      <c r="E96" s="263"/>
      <c r="F96" s="263"/>
      <c r="G96" s="263"/>
      <c r="H96" s="263"/>
      <c r="I96" s="263"/>
      <c r="J96" s="263"/>
      <c r="K96" s="264"/>
    </row>
    <row r="97" spans="2:11" ht="18.75" customHeight="1">
      <c r="B97" s="265"/>
      <c r="C97" s="266"/>
      <c r="D97" s="266"/>
      <c r="E97" s="266"/>
      <c r="F97" s="266"/>
      <c r="G97" s="266"/>
      <c r="H97" s="266"/>
      <c r="I97" s="266"/>
      <c r="J97" s="266"/>
      <c r="K97" s="265"/>
    </row>
    <row r="98" spans="2:11" ht="18.75" customHeight="1">
      <c r="B98" s="244"/>
      <c r="C98" s="244"/>
      <c r="D98" s="244"/>
      <c r="E98" s="244"/>
      <c r="F98" s="244"/>
      <c r="G98" s="244"/>
      <c r="H98" s="244"/>
      <c r="I98" s="244"/>
      <c r="J98" s="244"/>
      <c r="K98" s="244"/>
    </row>
    <row r="99" spans="2:11" ht="7.5" customHeight="1">
      <c r="B99" s="245"/>
      <c r="C99" s="246"/>
      <c r="D99" s="246"/>
      <c r="E99" s="246"/>
      <c r="F99" s="246"/>
      <c r="G99" s="246"/>
      <c r="H99" s="246"/>
      <c r="I99" s="246"/>
      <c r="J99" s="246"/>
      <c r="K99" s="247"/>
    </row>
    <row r="100" spans="2:11" ht="45" customHeight="1">
      <c r="B100" s="248"/>
      <c r="C100" s="249" t="s">
        <v>1043</v>
      </c>
      <c r="D100" s="249"/>
      <c r="E100" s="249"/>
      <c r="F100" s="249"/>
      <c r="G100" s="249"/>
      <c r="H100" s="249"/>
      <c r="I100" s="249"/>
      <c r="J100" s="249"/>
      <c r="K100" s="250"/>
    </row>
    <row r="101" spans="2:11" ht="17.25" customHeight="1">
      <c r="B101" s="248"/>
      <c r="C101" s="251" t="s">
        <v>999</v>
      </c>
      <c r="D101" s="251"/>
      <c r="E101" s="251"/>
      <c r="F101" s="251" t="s">
        <v>1000</v>
      </c>
      <c r="G101" s="252"/>
      <c r="H101" s="251" t="s">
        <v>128</v>
      </c>
      <c r="I101" s="251" t="s">
        <v>62</v>
      </c>
      <c r="J101" s="251" t="s">
        <v>1001</v>
      </c>
      <c r="K101" s="250"/>
    </row>
    <row r="102" spans="2:11" ht="17.25" customHeight="1">
      <c r="B102" s="248"/>
      <c r="C102" s="253" t="s">
        <v>1002</v>
      </c>
      <c r="D102" s="253"/>
      <c r="E102" s="253"/>
      <c r="F102" s="254" t="s">
        <v>1003</v>
      </c>
      <c r="G102" s="255"/>
      <c r="H102" s="253"/>
      <c r="I102" s="253"/>
      <c r="J102" s="253" t="s">
        <v>1004</v>
      </c>
      <c r="K102" s="250"/>
    </row>
    <row r="103" spans="2:11" ht="5.25" customHeight="1">
      <c r="B103" s="248"/>
      <c r="C103" s="251"/>
      <c r="D103" s="251"/>
      <c r="E103" s="251"/>
      <c r="F103" s="251"/>
      <c r="G103" s="267"/>
      <c r="H103" s="251"/>
      <c r="I103" s="251"/>
      <c r="J103" s="251"/>
      <c r="K103" s="250"/>
    </row>
    <row r="104" spans="2:11" ht="15" customHeight="1">
      <c r="B104" s="248"/>
      <c r="C104" s="237" t="s">
        <v>58</v>
      </c>
      <c r="D104" s="256"/>
      <c r="E104" s="256"/>
      <c r="F104" s="258" t="s">
        <v>1005</v>
      </c>
      <c r="G104" s="267"/>
      <c r="H104" s="237" t="s">
        <v>1044</v>
      </c>
      <c r="I104" s="237" t="s">
        <v>1007</v>
      </c>
      <c r="J104" s="237">
        <v>20</v>
      </c>
      <c r="K104" s="250"/>
    </row>
    <row r="105" spans="2:11" ht="15" customHeight="1">
      <c r="B105" s="248"/>
      <c r="C105" s="237" t="s">
        <v>1008</v>
      </c>
      <c r="D105" s="237"/>
      <c r="E105" s="237"/>
      <c r="F105" s="258" t="s">
        <v>1005</v>
      </c>
      <c r="G105" s="237"/>
      <c r="H105" s="237" t="s">
        <v>1044</v>
      </c>
      <c r="I105" s="237" t="s">
        <v>1007</v>
      </c>
      <c r="J105" s="237">
        <v>120</v>
      </c>
      <c r="K105" s="250"/>
    </row>
    <row r="106" spans="2:11" ht="15" customHeight="1">
      <c r="B106" s="259"/>
      <c r="C106" s="237" t="s">
        <v>1010</v>
      </c>
      <c r="D106" s="237"/>
      <c r="E106" s="237"/>
      <c r="F106" s="258" t="s">
        <v>1011</v>
      </c>
      <c r="G106" s="237"/>
      <c r="H106" s="237" t="s">
        <v>1044</v>
      </c>
      <c r="I106" s="237" t="s">
        <v>1007</v>
      </c>
      <c r="J106" s="237">
        <v>50</v>
      </c>
      <c r="K106" s="250"/>
    </row>
    <row r="107" spans="2:11" ht="15" customHeight="1">
      <c r="B107" s="259"/>
      <c r="C107" s="237" t="s">
        <v>1013</v>
      </c>
      <c r="D107" s="237"/>
      <c r="E107" s="237"/>
      <c r="F107" s="258" t="s">
        <v>1005</v>
      </c>
      <c r="G107" s="237"/>
      <c r="H107" s="237" t="s">
        <v>1044</v>
      </c>
      <c r="I107" s="237" t="s">
        <v>1015</v>
      </c>
      <c r="J107" s="237"/>
      <c r="K107" s="250"/>
    </row>
    <row r="108" spans="2:11" ht="15" customHeight="1">
      <c r="B108" s="259"/>
      <c r="C108" s="237" t="s">
        <v>1024</v>
      </c>
      <c r="D108" s="237"/>
      <c r="E108" s="237"/>
      <c r="F108" s="258" t="s">
        <v>1011</v>
      </c>
      <c r="G108" s="237"/>
      <c r="H108" s="237" t="s">
        <v>1044</v>
      </c>
      <c r="I108" s="237" t="s">
        <v>1007</v>
      </c>
      <c r="J108" s="237">
        <v>50</v>
      </c>
      <c r="K108" s="250"/>
    </row>
    <row r="109" spans="2:11" ht="15" customHeight="1">
      <c r="B109" s="259"/>
      <c r="C109" s="237" t="s">
        <v>1032</v>
      </c>
      <c r="D109" s="237"/>
      <c r="E109" s="237"/>
      <c r="F109" s="258" t="s">
        <v>1011</v>
      </c>
      <c r="G109" s="237"/>
      <c r="H109" s="237" t="s">
        <v>1044</v>
      </c>
      <c r="I109" s="237" t="s">
        <v>1007</v>
      </c>
      <c r="J109" s="237">
        <v>50</v>
      </c>
      <c r="K109" s="250"/>
    </row>
    <row r="110" spans="2:11" ht="15" customHeight="1">
      <c r="B110" s="259"/>
      <c r="C110" s="237" t="s">
        <v>1030</v>
      </c>
      <c r="D110" s="237"/>
      <c r="E110" s="237"/>
      <c r="F110" s="258" t="s">
        <v>1011</v>
      </c>
      <c r="G110" s="237"/>
      <c r="H110" s="237" t="s">
        <v>1044</v>
      </c>
      <c r="I110" s="237" t="s">
        <v>1007</v>
      </c>
      <c r="J110" s="237">
        <v>50</v>
      </c>
      <c r="K110" s="250"/>
    </row>
    <row r="111" spans="2:11" ht="15" customHeight="1">
      <c r="B111" s="259"/>
      <c r="C111" s="237" t="s">
        <v>58</v>
      </c>
      <c r="D111" s="237"/>
      <c r="E111" s="237"/>
      <c r="F111" s="258" t="s">
        <v>1005</v>
      </c>
      <c r="G111" s="237"/>
      <c r="H111" s="237" t="s">
        <v>1045</v>
      </c>
      <c r="I111" s="237" t="s">
        <v>1007</v>
      </c>
      <c r="J111" s="237">
        <v>20</v>
      </c>
      <c r="K111" s="250"/>
    </row>
    <row r="112" spans="2:11" ht="15" customHeight="1">
      <c r="B112" s="259"/>
      <c r="C112" s="237" t="s">
        <v>1046</v>
      </c>
      <c r="D112" s="237"/>
      <c r="E112" s="237"/>
      <c r="F112" s="258" t="s">
        <v>1005</v>
      </c>
      <c r="G112" s="237"/>
      <c r="H112" s="237" t="s">
        <v>1047</v>
      </c>
      <c r="I112" s="237" t="s">
        <v>1007</v>
      </c>
      <c r="J112" s="237">
        <v>120</v>
      </c>
      <c r="K112" s="250"/>
    </row>
    <row r="113" spans="2:11" ht="15" customHeight="1">
      <c r="B113" s="259"/>
      <c r="C113" s="237" t="s">
        <v>43</v>
      </c>
      <c r="D113" s="237"/>
      <c r="E113" s="237"/>
      <c r="F113" s="258" t="s">
        <v>1005</v>
      </c>
      <c r="G113" s="237"/>
      <c r="H113" s="237" t="s">
        <v>1048</v>
      </c>
      <c r="I113" s="237" t="s">
        <v>1039</v>
      </c>
      <c r="J113" s="237"/>
      <c r="K113" s="250"/>
    </row>
    <row r="114" spans="2:11" ht="15" customHeight="1">
      <c r="B114" s="259"/>
      <c r="C114" s="237" t="s">
        <v>53</v>
      </c>
      <c r="D114" s="237"/>
      <c r="E114" s="237"/>
      <c r="F114" s="258" t="s">
        <v>1005</v>
      </c>
      <c r="G114" s="237"/>
      <c r="H114" s="237" t="s">
        <v>1049</v>
      </c>
      <c r="I114" s="237" t="s">
        <v>1039</v>
      </c>
      <c r="J114" s="237"/>
      <c r="K114" s="250"/>
    </row>
    <row r="115" spans="2:11" ht="15" customHeight="1">
      <c r="B115" s="259"/>
      <c r="C115" s="237" t="s">
        <v>62</v>
      </c>
      <c r="D115" s="237"/>
      <c r="E115" s="237"/>
      <c r="F115" s="258" t="s">
        <v>1005</v>
      </c>
      <c r="G115" s="237"/>
      <c r="H115" s="237" t="s">
        <v>1050</v>
      </c>
      <c r="I115" s="237" t="s">
        <v>1051</v>
      </c>
      <c r="J115" s="237"/>
      <c r="K115" s="250"/>
    </row>
    <row r="116" spans="2:11" ht="15" customHeight="1">
      <c r="B116" s="262"/>
      <c r="C116" s="268"/>
      <c r="D116" s="268"/>
      <c r="E116" s="268"/>
      <c r="F116" s="268"/>
      <c r="G116" s="268"/>
      <c r="H116" s="268"/>
      <c r="I116" s="268"/>
      <c r="J116" s="268"/>
      <c r="K116" s="264"/>
    </row>
    <row r="117" spans="2:11" ht="18.75" customHeight="1">
      <c r="B117" s="269"/>
      <c r="C117" s="234"/>
      <c r="D117" s="234"/>
      <c r="E117" s="234"/>
      <c r="F117" s="270"/>
      <c r="G117" s="234"/>
      <c r="H117" s="234"/>
      <c r="I117" s="234"/>
      <c r="J117" s="234"/>
      <c r="K117" s="269"/>
    </row>
    <row r="118" spans="2:11" ht="18.75" customHeight="1">
      <c r="B118" s="244"/>
      <c r="C118" s="244"/>
      <c r="D118" s="244"/>
      <c r="E118" s="244"/>
      <c r="F118" s="244"/>
      <c r="G118" s="244"/>
      <c r="H118" s="244"/>
      <c r="I118" s="244"/>
      <c r="J118" s="244"/>
      <c r="K118" s="244"/>
    </row>
    <row r="119" spans="2:11" ht="7.5" customHeight="1">
      <c r="B119" s="271"/>
      <c r="C119" s="272"/>
      <c r="D119" s="272"/>
      <c r="E119" s="272"/>
      <c r="F119" s="272"/>
      <c r="G119" s="272"/>
      <c r="H119" s="272"/>
      <c r="I119" s="272"/>
      <c r="J119" s="272"/>
      <c r="K119" s="273"/>
    </row>
    <row r="120" spans="2:11" ht="45" customHeight="1">
      <c r="B120" s="274"/>
      <c r="C120" s="225" t="s">
        <v>1052</v>
      </c>
      <c r="D120" s="225"/>
      <c r="E120" s="225"/>
      <c r="F120" s="225"/>
      <c r="G120" s="225"/>
      <c r="H120" s="225"/>
      <c r="I120" s="225"/>
      <c r="J120" s="225"/>
      <c r="K120" s="275"/>
    </row>
    <row r="121" spans="2:11" ht="17.25" customHeight="1">
      <c r="B121" s="276"/>
      <c r="C121" s="251" t="s">
        <v>999</v>
      </c>
      <c r="D121" s="251"/>
      <c r="E121" s="251"/>
      <c r="F121" s="251" t="s">
        <v>1000</v>
      </c>
      <c r="G121" s="252"/>
      <c r="H121" s="251" t="s">
        <v>128</v>
      </c>
      <c r="I121" s="251" t="s">
        <v>62</v>
      </c>
      <c r="J121" s="251" t="s">
        <v>1001</v>
      </c>
      <c r="K121" s="277"/>
    </row>
    <row r="122" spans="2:11" ht="17.25" customHeight="1">
      <c r="B122" s="276"/>
      <c r="C122" s="253" t="s">
        <v>1002</v>
      </c>
      <c r="D122" s="253"/>
      <c r="E122" s="253"/>
      <c r="F122" s="254" t="s">
        <v>1003</v>
      </c>
      <c r="G122" s="255"/>
      <c r="H122" s="253"/>
      <c r="I122" s="253"/>
      <c r="J122" s="253" t="s">
        <v>1004</v>
      </c>
      <c r="K122" s="277"/>
    </row>
    <row r="123" spans="2:11" ht="5.25" customHeight="1">
      <c r="B123" s="278"/>
      <c r="C123" s="256"/>
      <c r="D123" s="256"/>
      <c r="E123" s="256"/>
      <c r="F123" s="256"/>
      <c r="G123" s="237"/>
      <c r="H123" s="256"/>
      <c r="I123" s="256"/>
      <c r="J123" s="256"/>
      <c r="K123" s="279"/>
    </row>
    <row r="124" spans="2:11" ht="15" customHeight="1">
      <c r="B124" s="278"/>
      <c r="C124" s="237" t="s">
        <v>1008</v>
      </c>
      <c r="D124" s="256"/>
      <c r="E124" s="256"/>
      <c r="F124" s="258" t="s">
        <v>1005</v>
      </c>
      <c r="G124" s="237"/>
      <c r="H124" s="237" t="s">
        <v>1044</v>
      </c>
      <c r="I124" s="237" t="s">
        <v>1007</v>
      </c>
      <c r="J124" s="237">
        <v>120</v>
      </c>
      <c r="K124" s="280"/>
    </row>
    <row r="125" spans="2:11" ht="15" customHeight="1">
      <c r="B125" s="278"/>
      <c r="C125" s="237" t="s">
        <v>1053</v>
      </c>
      <c r="D125" s="237"/>
      <c r="E125" s="237"/>
      <c r="F125" s="258" t="s">
        <v>1005</v>
      </c>
      <c r="G125" s="237"/>
      <c r="H125" s="237" t="s">
        <v>1054</v>
      </c>
      <c r="I125" s="237" t="s">
        <v>1007</v>
      </c>
      <c r="J125" s="237" t="s">
        <v>1055</v>
      </c>
      <c r="K125" s="280"/>
    </row>
    <row r="126" spans="2:11" ht="15" customHeight="1">
      <c r="B126" s="278"/>
      <c r="C126" s="237" t="s">
        <v>88</v>
      </c>
      <c r="D126" s="237"/>
      <c r="E126" s="237"/>
      <c r="F126" s="258" t="s">
        <v>1005</v>
      </c>
      <c r="G126" s="237"/>
      <c r="H126" s="237" t="s">
        <v>1056</v>
      </c>
      <c r="I126" s="237" t="s">
        <v>1007</v>
      </c>
      <c r="J126" s="237" t="s">
        <v>1055</v>
      </c>
      <c r="K126" s="280"/>
    </row>
    <row r="127" spans="2:11" ht="15" customHeight="1">
      <c r="B127" s="278"/>
      <c r="C127" s="237" t="s">
        <v>1016</v>
      </c>
      <c r="D127" s="237"/>
      <c r="E127" s="237"/>
      <c r="F127" s="258" t="s">
        <v>1011</v>
      </c>
      <c r="G127" s="237"/>
      <c r="H127" s="237" t="s">
        <v>1017</v>
      </c>
      <c r="I127" s="237" t="s">
        <v>1007</v>
      </c>
      <c r="J127" s="237">
        <v>15</v>
      </c>
      <c r="K127" s="280"/>
    </row>
    <row r="128" spans="2:11" ht="15" customHeight="1">
      <c r="B128" s="278"/>
      <c r="C128" s="260" t="s">
        <v>1018</v>
      </c>
      <c r="D128" s="260"/>
      <c r="E128" s="260"/>
      <c r="F128" s="261" t="s">
        <v>1011</v>
      </c>
      <c r="G128" s="260"/>
      <c r="H128" s="260" t="s">
        <v>1019</v>
      </c>
      <c r="I128" s="260" t="s">
        <v>1007</v>
      </c>
      <c r="J128" s="260">
        <v>15</v>
      </c>
      <c r="K128" s="280"/>
    </row>
    <row r="129" spans="2:11" ht="15" customHeight="1">
      <c r="B129" s="278"/>
      <c r="C129" s="260" t="s">
        <v>1020</v>
      </c>
      <c r="D129" s="260"/>
      <c r="E129" s="260"/>
      <c r="F129" s="261" t="s">
        <v>1011</v>
      </c>
      <c r="G129" s="260"/>
      <c r="H129" s="260" t="s">
        <v>1021</v>
      </c>
      <c r="I129" s="260" t="s">
        <v>1007</v>
      </c>
      <c r="J129" s="260">
        <v>20</v>
      </c>
      <c r="K129" s="280"/>
    </row>
    <row r="130" spans="2:11" ht="15" customHeight="1">
      <c r="B130" s="278"/>
      <c r="C130" s="260" t="s">
        <v>1022</v>
      </c>
      <c r="D130" s="260"/>
      <c r="E130" s="260"/>
      <c r="F130" s="261" t="s">
        <v>1011</v>
      </c>
      <c r="G130" s="260"/>
      <c r="H130" s="260" t="s">
        <v>1023</v>
      </c>
      <c r="I130" s="260" t="s">
        <v>1007</v>
      </c>
      <c r="J130" s="260">
        <v>20</v>
      </c>
      <c r="K130" s="280"/>
    </row>
    <row r="131" spans="2:11" ht="15" customHeight="1">
      <c r="B131" s="278"/>
      <c r="C131" s="237" t="s">
        <v>1010</v>
      </c>
      <c r="D131" s="237"/>
      <c r="E131" s="237"/>
      <c r="F131" s="258" t="s">
        <v>1011</v>
      </c>
      <c r="G131" s="237"/>
      <c r="H131" s="237" t="s">
        <v>1044</v>
      </c>
      <c r="I131" s="237" t="s">
        <v>1007</v>
      </c>
      <c r="J131" s="237">
        <v>50</v>
      </c>
      <c r="K131" s="280"/>
    </row>
    <row r="132" spans="2:11" ht="15" customHeight="1">
      <c r="B132" s="278"/>
      <c r="C132" s="237" t="s">
        <v>1024</v>
      </c>
      <c r="D132" s="237"/>
      <c r="E132" s="237"/>
      <c r="F132" s="258" t="s">
        <v>1011</v>
      </c>
      <c r="G132" s="237"/>
      <c r="H132" s="237" t="s">
        <v>1044</v>
      </c>
      <c r="I132" s="237" t="s">
        <v>1007</v>
      </c>
      <c r="J132" s="237">
        <v>50</v>
      </c>
      <c r="K132" s="280"/>
    </row>
    <row r="133" spans="2:11" ht="15" customHeight="1">
      <c r="B133" s="278"/>
      <c r="C133" s="237" t="s">
        <v>1030</v>
      </c>
      <c r="D133" s="237"/>
      <c r="E133" s="237"/>
      <c r="F133" s="258" t="s">
        <v>1011</v>
      </c>
      <c r="G133" s="237"/>
      <c r="H133" s="237" t="s">
        <v>1044</v>
      </c>
      <c r="I133" s="237" t="s">
        <v>1007</v>
      </c>
      <c r="J133" s="237">
        <v>50</v>
      </c>
      <c r="K133" s="280"/>
    </row>
    <row r="134" spans="2:11" ht="15" customHeight="1">
      <c r="B134" s="278"/>
      <c r="C134" s="237" t="s">
        <v>1032</v>
      </c>
      <c r="D134" s="237"/>
      <c r="E134" s="237"/>
      <c r="F134" s="258" t="s">
        <v>1011</v>
      </c>
      <c r="G134" s="237"/>
      <c r="H134" s="237" t="s">
        <v>1044</v>
      </c>
      <c r="I134" s="237" t="s">
        <v>1007</v>
      </c>
      <c r="J134" s="237">
        <v>50</v>
      </c>
      <c r="K134" s="280"/>
    </row>
    <row r="135" spans="2:11" ht="15" customHeight="1">
      <c r="B135" s="278"/>
      <c r="C135" s="237" t="s">
        <v>134</v>
      </c>
      <c r="D135" s="237"/>
      <c r="E135" s="237"/>
      <c r="F135" s="258" t="s">
        <v>1011</v>
      </c>
      <c r="G135" s="237"/>
      <c r="H135" s="237" t="s">
        <v>1057</v>
      </c>
      <c r="I135" s="237" t="s">
        <v>1007</v>
      </c>
      <c r="J135" s="237">
        <v>255</v>
      </c>
      <c r="K135" s="280"/>
    </row>
    <row r="136" spans="2:11" ht="15" customHeight="1">
      <c r="B136" s="278"/>
      <c r="C136" s="237" t="s">
        <v>1034</v>
      </c>
      <c r="D136" s="237"/>
      <c r="E136" s="237"/>
      <c r="F136" s="258" t="s">
        <v>1005</v>
      </c>
      <c r="G136" s="237"/>
      <c r="H136" s="237" t="s">
        <v>1058</v>
      </c>
      <c r="I136" s="237" t="s">
        <v>1036</v>
      </c>
      <c r="J136" s="237"/>
      <c r="K136" s="280"/>
    </row>
    <row r="137" spans="2:11" ht="15" customHeight="1">
      <c r="B137" s="278"/>
      <c r="C137" s="237" t="s">
        <v>1037</v>
      </c>
      <c r="D137" s="237"/>
      <c r="E137" s="237"/>
      <c r="F137" s="258" t="s">
        <v>1005</v>
      </c>
      <c r="G137" s="237"/>
      <c r="H137" s="237" t="s">
        <v>1059</v>
      </c>
      <c r="I137" s="237" t="s">
        <v>1039</v>
      </c>
      <c r="J137" s="237"/>
      <c r="K137" s="280"/>
    </row>
    <row r="138" spans="2:11" ht="15" customHeight="1">
      <c r="B138" s="278"/>
      <c r="C138" s="237" t="s">
        <v>1040</v>
      </c>
      <c r="D138" s="237"/>
      <c r="E138" s="237"/>
      <c r="F138" s="258" t="s">
        <v>1005</v>
      </c>
      <c r="G138" s="237"/>
      <c r="H138" s="237" t="s">
        <v>1040</v>
      </c>
      <c r="I138" s="237" t="s">
        <v>1039</v>
      </c>
      <c r="J138" s="237"/>
      <c r="K138" s="280"/>
    </row>
    <row r="139" spans="2:11" ht="15" customHeight="1">
      <c r="B139" s="278"/>
      <c r="C139" s="237" t="s">
        <v>43</v>
      </c>
      <c r="D139" s="237"/>
      <c r="E139" s="237"/>
      <c r="F139" s="258" t="s">
        <v>1005</v>
      </c>
      <c r="G139" s="237"/>
      <c r="H139" s="237" t="s">
        <v>1060</v>
      </c>
      <c r="I139" s="237" t="s">
        <v>1039</v>
      </c>
      <c r="J139" s="237"/>
      <c r="K139" s="280"/>
    </row>
    <row r="140" spans="2:11" ht="15" customHeight="1">
      <c r="B140" s="278"/>
      <c r="C140" s="237" t="s">
        <v>1061</v>
      </c>
      <c r="D140" s="237"/>
      <c r="E140" s="237"/>
      <c r="F140" s="258" t="s">
        <v>1005</v>
      </c>
      <c r="G140" s="237"/>
      <c r="H140" s="237" t="s">
        <v>1062</v>
      </c>
      <c r="I140" s="237" t="s">
        <v>1039</v>
      </c>
      <c r="J140" s="237"/>
      <c r="K140" s="280"/>
    </row>
    <row r="141" spans="2:11" ht="15" customHeight="1">
      <c r="B141" s="281"/>
      <c r="C141" s="282"/>
      <c r="D141" s="282"/>
      <c r="E141" s="282"/>
      <c r="F141" s="282"/>
      <c r="G141" s="282"/>
      <c r="H141" s="282"/>
      <c r="I141" s="282"/>
      <c r="J141" s="282"/>
      <c r="K141" s="283"/>
    </row>
    <row r="142" spans="2:11" ht="18.75" customHeight="1">
      <c r="B142" s="234"/>
      <c r="C142" s="234"/>
      <c r="D142" s="234"/>
      <c r="E142" s="234"/>
      <c r="F142" s="270"/>
      <c r="G142" s="234"/>
      <c r="H142" s="234"/>
      <c r="I142" s="234"/>
      <c r="J142" s="234"/>
      <c r="K142" s="234"/>
    </row>
    <row r="143" spans="2:11" ht="18.75" customHeight="1">
      <c r="B143" s="244"/>
      <c r="C143" s="244"/>
      <c r="D143" s="244"/>
      <c r="E143" s="244"/>
      <c r="F143" s="244"/>
      <c r="G143" s="244"/>
      <c r="H143" s="244"/>
      <c r="I143" s="244"/>
      <c r="J143" s="244"/>
      <c r="K143" s="244"/>
    </row>
    <row r="144" spans="2:11" ht="7.5" customHeight="1">
      <c r="B144" s="245"/>
      <c r="C144" s="246"/>
      <c r="D144" s="246"/>
      <c r="E144" s="246"/>
      <c r="F144" s="246"/>
      <c r="G144" s="246"/>
      <c r="H144" s="246"/>
      <c r="I144" s="246"/>
      <c r="J144" s="246"/>
      <c r="K144" s="247"/>
    </row>
    <row r="145" spans="2:11" ht="45" customHeight="1">
      <c r="B145" s="248"/>
      <c r="C145" s="249" t="s">
        <v>1063</v>
      </c>
      <c r="D145" s="249"/>
      <c r="E145" s="249"/>
      <c r="F145" s="249"/>
      <c r="G145" s="249"/>
      <c r="H145" s="249"/>
      <c r="I145" s="249"/>
      <c r="J145" s="249"/>
      <c r="K145" s="250"/>
    </row>
    <row r="146" spans="2:11" ht="17.25" customHeight="1">
      <c r="B146" s="248"/>
      <c r="C146" s="251" t="s">
        <v>999</v>
      </c>
      <c r="D146" s="251"/>
      <c r="E146" s="251"/>
      <c r="F146" s="251" t="s">
        <v>1000</v>
      </c>
      <c r="G146" s="252"/>
      <c r="H146" s="251" t="s">
        <v>128</v>
      </c>
      <c r="I146" s="251" t="s">
        <v>62</v>
      </c>
      <c r="J146" s="251" t="s">
        <v>1001</v>
      </c>
      <c r="K146" s="250"/>
    </row>
    <row r="147" spans="2:11" ht="17.25" customHeight="1">
      <c r="B147" s="248"/>
      <c r="C147" s="253" t="s">
        <v>1002</v>
      </c>
      <c r="D147" s="253"/>
      <c r="E147" s="253"/>
      <c r="F147" s="254" t="s">
        <v>1003</v>
      </c>
      <c r="G147" s="255"/>
      <c r="H147" s="253"/>
      <c r="I147" s="253"/>
      <c r="J147" s="253" t="s">
        <v>1004</v>
      </c>
      <c r="K147" s="250"/>
    </row>
    <row r="148" spans="2:11" ht="5.25" customHeight="1">
      <c r="B148" s="259"/>
      <c r="C148" s="256"/>
      <c r="D148" s="256"/>
      <c r="E148" s="256"/>
      <c r="F148" s="256"/>
      <c r="G148" s="257"/>
      <c r="H148" s="256"/>
      <c r="I148" s="256"/>
      <c r="J148" s="256"/>
      <c r="K148" s="280"/>
    </row>
    <row r="149" spans="2:11" ht="15" customHeight="1">
      <c r="B149" s="259"/>
      <c r="C149" s="284" t="s">
        <v>1008</v>
      </c>
      <c r="D149" s="237"/>
      <c r="E149" s="237"/>
      <c r="F149" s="285" t="s">
        <v>1005</v>
      </c>
      <c r="G149" s="237"/>
      <c r="H149" s="284" t="s">
        <v>1044</v>
      </c>
      <c r="I149" s="284" t="s">
        <v>1007</v>
      </c>
      <c r="J149" s="284">
        <v>120</v>
      </c>
      <c r="K149" s="280"/>
    </row>
    <row r="150" spans="2:11" ht="15" customHeight="1">
      <c r="B150" s="259"/>
      <c r="C150" s="284" t="s">
        <v>1053</v>
      </c>
      <c r="D150" s="237"/>
      <c r="E150" s="237"/>
      <c r="F150" s="285" t="s">
        <v>1005</v>
      </c>
      <c r="G150" s="237"/>
      <c r="H150" s="284" t="s">
        <v>1064</v>
      </c>
      <c r="I150" s="284" t="s">
        <v>1007</v>
      </c>
      <c r="J150" s="284" t="s">
        <v>1055</v>
      </c>
      <c r="K150" s="280"/>
    </row>
    <row r="151" spans="2:11" ht="15" customHeight="1">
      <c r="B151" s="259"/>
      <c r="C151" s="284" t="s">
        <v>88</v>
      </c>
      <c r="D151" s="237"/>
      <c r="E151" s="237"/>
      <c r="F151" s="285" t="s">
        <v>1005</v>
      </c>
      <c r="G151" s="237"/>
      <c r="H151" s="284" t="s">
        <v>1065</v>
      </c>
      <c r="I151" s="284" t="s">
        <v>1007</v>
      </c>
      <c r="J151" s="284" t="s">
        <v>1055</v>
      </c>
      <c r="K151" s="280"/>
    </row>
    <row r="152" spans="2:11" ht="15" customHeight="1">
      <c r="B152" s="259"/>
      <c r="C152" s="284" t="s">
        <v>1010</v>
      </c>
      <c r="D152" s="237"/>
      <c r="E152" s="237"/>
      <c r="F152" s="285" t="s">
        <v>1011</v>
      </c>
      <c r="G152" s="237"/>
      <c r="H152" s="284" t="s">
        <v>1044</v>
      </c>
      <c r="I152" s="284" t="s">
        <v>1007</v>
      </c>
      <c r="J152" s="284">
        <v>50</v>
      </c>
      <c r="K152" s="280"/>
    </row>
    <row r="153" spans="2:11" ht="15" customHeight="1">
      <c r="B153" s="259"/>
      <c r="C153" s="284" t="s">
        <v>1013</v>
      </c>
      <c r="D153" s="237"/>
      <c r="E153" s="237"/>
      <c r="F153" s="285" t="s">
        <v>1005</v>
      </c>
      <c r="G153" s="237"/>
      <c r="H153" s="284" t="s">
        <v>1044</v>
      </c>
      <c r="I153" s="284" t="s">
        <v>1015</v>
      </c>
      <c r="J153" s="284"/>
      <c r="K153" s="280"/>
    </row>
    <row r="154" spans="2:11" ht="15" customHeight="1">
      <c r="B154" s="259"/>
      <c r="C154" s="284" t="s">
        <v>1024</v>
      </c>
      <c r="D154" s="237"/>
      <c r="E154" s="237"/>
      <c r="F154" s="285" t="s">
        <v>1011</v>
      </c>
      <c r="G154" s="237"/>
      <c r="H154" s="284" t="s">
        <v>1044</v>
      </c>
      <c r="I154" s="284" t="s">
        <v>1007</v>
      </c>
      <c r="J154" s="284">
        <v>50</v>
      </c>
      <c r="K154" s="280"/>
    </row>
    <row r="155" spans="2:11" ht="15" customHeight="1">
      <c r="B155" s="259"/>
      <c r="C155" s="284" t="s">
        <v>1032</v>
      </c>
      <c r="D155" s="237"/>
      <c r="E155" s="237"/>
      <c r="F155" s="285" t="s">
        <v>1011</v>
      </c>
      <c r="G155" s="237"/>
      <c r="H155" s="284" t="s">
        <v>1044</v>
      </c>
      <c r="I155" s="284" t="s">
        <v>1007</v>
      </c>
      <c r="J155" s="284">
        <v>50</v>
      </c>
      <c r="K155" s="280"/>
    </row>
    <row r="156" spans="2:11" ht="15" customHeight="1">
      <c r="B156" s="259"/>
      <c r="C156" s="284" t="s">
        <v>1030</v>
      </c>
      <c r="D156" s="237"/>
      <c r="E156" s="237"/>
      <c r="F156" s="285" t="s">
        <v>1011</v>
      </c>
      <c r="G156" s="237"/>
      <c r="H156" s="284" t="s">
        <v>1044</v>
      </c>
      <c r="I156" s="284" t="s">
        <v>1007</v>
      </c>
      <c r="J156" s="284">
        <v>50</v>
      </c>
      <c r="K156" s="280"/>
    </row>
    <row r="157" spans="2:11" ht="15" customHeight="1">
      <c r="B157" s="259"/>
      <c r="C157" s="284" t="s">
        <v>106</v>
      </c>
      <c r="D157" s="237"/>
      <c r="E157" s="237"/>
      <c r="F157" s="285" t="s">
        <v>1005</v>
      </c>
      <c r="G157" s="237"/>
      <c r="H157" s="284" t="s">
        <v>1066</v>
      </c>
      <c r="I157" s="284" t="s">
        <v>1007</v>
      </c>
      <c r="J157" s="284" t="s">
        <v>1067</v>
      </c>
      <c r="K157" s="280"/>
    </row>
    <row r="158" spans="2:11" ht="15" customHeight="1">
      <c r="B158" s="259"/>
      <c r="C158" s="284" t="s">
        <v>1068</v>
      </c>
      <c r="D158" s="237"/>
      <c r="E158" s="237"/>
      <c r="F158" s="285" t="s">
        <v>1005</v>
      </c>
      <c r="G158" s="237"/>
      <c r="H158" s="284" t="s">
        <v>1069</v>
      </c>
      <c r="I158" s="284" t="s">
        <v>1039</v>
      </c>
      <c r="J158" s="284"/>
      <c r="K158" s="280"/>
    </row>
    <row r="159" spans="2:11" ht="15" customHeight="1">
      <c r="B159" s="286"/>
      <c r="C159" s="268"/>
      <c r="D159" s="268"/>
      <c r="E159" s="268"/>
      <c r="F159" s="268"/>
      <c r="G159" s="268"/>
      <c r="H159" s="268"/>
      <c r="I159" s="268"/>
      <c r="J159" s="268"/>
      <c r="K159" s="287"/>
    </row>
    <row r="160" spans="2:11" ht="18.75" customHeight="1">
      <c r="B160" s="234"/>
      <c r="C160" s="237"/>
      <c r="D160" s="237"/>
      <c r="E160" s="237"/>
      <c r="F160" s="258"/>
      <c r="G160" s="237"/>
      <c r="H160" s="237"/>
      <c r="I160" s="237"/>
      <c r="J160" s="237"/>
      <c r="K160" s="234"/>
    </row>
    <row r="161" spans="2:11" ht="18.75" customHeight="1">
      <c r="B161" s="244"/>
      <c r="C161" s="244"/>
      <c r="D161" s="244"/>
      <c r="E161" s="244"/>
      <c r="F161" s="244"/>
      <c r="G161" s="244"/>
      <c r="H161" s="244"/>
      <c r="I161" s="244"/>
      <c r="J161" s="244"/>
      <c r="K161" s="244"/>
    </row>
    <row r="162" spans="2:11" ht="7.5" customHeight="1">
      <c r="B162" s="221"/>
      <c r="C162" s="222"/>
      <c r="D162" s="222"/>
      <c r="E162" s="222"/>
      <c r="F162" s="222"/>
      <c r="G162" s="222"/>
      <c r="H162" s="222"/>
      <c r="I162" s="222"/>
      <c r="J162" s="222"/>
      <c r="K162" s="223"/>
    </row>
    <row r="163" spans="2:11" ht="45" customHeight="1">
      <c r="B163" s="224"/>
      <c r="C163" s="225" t="s">
        <v>1070</v>
      </c>
      <c r="D163" s="225"/>
      <c r="E163" s="225"/>
      <c r="F163" s="225"/>
      <c r="G163" s="225"/>
      <c r="H163" s="225"/>
      <c r="I163" s="225"/>
      <c r="J163" s="225"/>
      <c r="K163" s="226"/>
    </row>
    <row r="164" spans="2:11" ht="17.25" customHeight="1">
      <c r="B164" s="224"/>
      <c r="C164" s="251" t="s">
        <v>999</v>
      </c>
      <c r="D164" s="251"/>
      <c r="E164" s="251"/>
      <c r="F164" s="251" t="s">
        <v>1000</v>
      </c>
      <c r="G164" s="288"/>
      <c r="H164" s="289" t="s">
        <v>128</v>
      </c>
      <c r="I164" s="289" t="s">
        <v>62</v>
      </c>
      <c r="J164" s="251" t="s">
        <v>1001</v>
      </c>
      <c r="K164" s="226"/>
    </row>
    <row r="165" spans="2:11" ht="17.25" customHeight="1">
      <c r="B165" s="228"/>
      <c r="C165" s="253" t="s">
        <v>1002</v>
      </c>
      <c r="D165" s="253"/>
      <c r="E165" s="253"/>
      <c r="F165" s="254" t="s">
        <v>1003</v>
      </c>
      <c r="G165" s="290"/>
      <c r="H165" s="291"/>
      <c r="I165" s="291"/>
      <c r="J165" s="253" t="s">
        <v>1004</v>
      </c>
      <c r="K165" s="230"/>
    </row>
    <row r="166" spans="2:11" ht="5.25" customHeight="1">
      <c r="B166" s="259"/>
      <c r="C166" s="256"/>
      <c r="D166" s="256"/>
      <c r="E166" s="256"/>
      <c r="F166" s="256"/>
      <c r="G166" s="257"/>
      <c r="H166" s="256"/>
      <c r="I166" s="256"/>
      <c r="J166" s="256"/>
      <c r="K166" s="280"/>
    </row>
    <row r="167" spans="2:11" ht="15" customHeight="1">
      <c r="B167" s="259"/>
      <c r="C167" s="237" t="s">
        <v>1008</v>
      </c>
      <c r="D167" s="237"/>
      <c r="E167" s="237"/>
      <c r="F167" s="258" t="s">
        <v>1005</v>
      </c>
      <c r="G167" s="237"/>
      <c r="H167" s="237" t="s">
        <v>1044</v>
      </c>
      <c r="I167" s="237" t="s">
        <v>1007</v>
      </c>
      <c r="J167" s="237">
        <v>120</v>
      </c>
      <c r="K167" s="280"/>
    </row>
    <row r="168" spans="2:11" ht="15" customHeight="1">
      <c r="B168" s="259"/>
      <c r="C168" s="237" t="s">
        <v>1053</v>
      </c>
      <c r="D168" s="237"/>
      <c r="E168" s="237"/>
      <c r="F168" s="258" t="s">
        <v>1005</v>
      </c>
      <c r="G168" s="237"/>
      <c r="H168" s="237" t="s">
        <v>1054</v>
      </c>
      <c r="I168" s="237" t="s">
        <v>1007</v>
      </c>
      <c r="J168" s="237" t="s">
        <v>1055</v>
      </c>
      <c r="K168" s="280"/>
    </row>
    <row r="169" spans="2:11" ht="15" customHeight="1">
      <c r="B169" s="259"/>
      <c r="C169" s="237" t="s">
        <v>88</v>
      </c>
      <c r="D169" s="237"/>
      <c r="E169" s="237"/>
      <c r="F169" s="258" t="s">
        <v>1005</v>
      </c>
      <c r="G169" s="237"/>
      <c r="H169" s="237" t="s">
        <v>1071</v>
      </c>
      <c r="I169" s="237" t="s">
        <v>1007</v>
      </c>
      <c r="J169" s="237" t="s">
        <v>1055</v>
      </c>
      <c r="K169" s="280"/>
    </row>
    <row r="170" spans="2:11" ht="15" customHeight="1">
      <c r="B170" s="259"/>
      <c r="C170" s="237" t="s">
        <v>1010</v>
      </c>
      <c r="D170" s="237"/>
      <c r="E170" s="237"/>
      <c r="F170" s="258" t="s">
        <v>1011</v>
      </c>
      <c r="G170" s="237"/>
      <c r="H170" s="237" t="s">
        <v>1071</v>
      </c>
      <c r="I170" s="237" t="s">
        <v>1007</v>
      </c>
      <c r="J170" s="237">
        <v>50</v>
      </c>
      <c r="K170" s="280"/>
    </row>
    <row r="171" spans="2:11" ht="15" customHeight="1">
      <c r="B171" s="259"/>
      <c r="C171" s="237" t="s">
        <v>1013</v>
      </c>
      <c r="D171" s="237"/>
      <c r="E171" s="237"/>
      <c r="F171" s="258" t="s">
        <v>1005</v>
      </c>
      <c r="G171" s="237"/>
      <c r="H171" s="237" t="s">
        <v>1071</v>
      </c>
      <c r="I171" s="237" t="s">
        <v>1015</v>
      </c>
      <c r="J171" s="237"/>
      <c r="K171" s="280"/>
    </row>
    <row r="172" spans="2:11" ht="15" customHeight="1">
      <c r="B172" s="259"/>
      <c r="C172" s="237" t="s">
        <v>1024</v>
      </c>
      <c r="D172" s="237"/>
      <c r="E172" s="237"/>
      <c r="F172" s="258" t="s">
        <v>1011</v>
      </c>
      <c r="G172" s="237"/>
      <c r="H172" s="237" t="s">
        <v>1071</v>
      </c>
      <c r="I172" s="237" t="s">
        <v>1007</v>
      </c>
      <c r="J172" s="237">
        <v>50</v>
      </c>
      <c r="K172" s="280"/>
    </row>
    <row r="173" spans="2:11" ht="15" customHeight="1">
      <c r="B173" s="259"/>
      <c r="C173" s="237" t="s">
        <v>1032</v>
      </c>
      <c r="D173" s="237"/>
      <c r="E173" s="237"/>
      <c r="F173" s="258" t="s">
        <v>1011</v>
      </c>
      <c r="G173" s="237"/>
      <c r="H173" s="237" t="s">
        <v>1071</v>
      </c>
      <c r="I173" s="237" t="s">
        <v>1007</v>
      </c>
      <c r="J173" s="237">
        <v>50</v>
      </c>
      <c r="K173" s="280"/>
    </row>
    <row r="174" spans="2:11" ht="15" customHeight="1">
      <c r="B174" s="259"/>
      <c r="C174" s="237" t="s">
        <v>1030</v>
      </c>
      <c r="D174" s="237"/>
      <c r="E174" s="237"/>
      <c r="F174" s="258" t="s">
        <v>1011</v>
      </c>
      <c r="G174" s="237"/>
      <c r="H174" s="237" t="s">
        <v>1071</v>
      </c>
      <c r="I174" s="237" t="s">
        <v>1007</v>
      </c>
      <c r="J174" s="237">
        <v>50</v>
      </c>
      <c r="K174" s="280"/>
    </row>
    <row r="175" spans="2:11" ht="15" customHeight="1">
      <c r="B175" s="259"/>
      <c r="C175" s="237" t="s">
        <v>127</v>
      </c>
      <c r="D175" s="237"/>
      <c r="E175" s="237"/>
      <c r="F175" s="258" t="s">
        <v>1005</v>
      </c>
      <c r="G175" s="237"/>
      <c r="H175" s="237" t="s">
        <v>1072</v>
      </c>
      <c r="I175" s="237" t="s">
        <v>1073</v>
      </c>
      <c r="J175" s="237"/>
      <c r="K175" s="280"/>
    </row>
    <row r="176" spans="2:11" ht="15" customHeight="1">
      <c r="B176" s="259"/>
      <c r="C176" s="237" t="s">
        <v>62</v>
      </c>
      <c r="D176" s="237"/>
      <c r="E176" s="237"/>
      <c r="F176" s="258" t="s">
        <v>1005</v>
      </c>
      <c r="G176" s="237"/>
      <c r="H176" s="237" t="s">
        <v>1074</v>
      </c>
      <c r="I176" s="237" t="s">
        <v>1075</v>
      </c>
      <c r="J176" s="237">
        <v>1</v>
      </c>
      <c r="K176" s="280"/>
    </row>
    <row r="177" spans="2:11" ht="15" customHeight="1">
      <c r="B177" s="259"/>
      <c r="C177" s="237" t="s">
        <v>58</v>
      </c>
      <c r="D177" s="237"/>
      <c r="E177" s="237"/>
      <c r="F177" s="258" t="s">
        <v>1005</v>
      </c>
      <c r="G177" s="237"/>
      <c r="H177" s="237" t="s">
        <v>1076</v>
      </c>
      <c r="I177" s="237" t="s">
        <v>1007</v>
      </c>
      <c r="J177" s="237">
        <v>20</v>
      </c>
      <c r="K177" s="280"/>
    </row>
    <row r="178" spans="2:11" ht="15" customHeight="1">
      <c r="B178" s="259"/>
      <c r="C178" s="237" t="s">
        <v>128</v>
      </c>
      <c r="D178" s="237"/>
      <c r="E178" s="237"/>
      <c r="F178" s="258" t="s">
        <v>1005</v>
      </c>
      <c r="G178" s="237"/>
      <c r="H178" s="237" t="s">
        <v>1077</v>
      </c>
      <c r="I178" s="237" t="s">
        <v>1007</v>
      </c>
      <c r="J178" s="237">
        <v>255</v>
      </c>
      <c r="K178" s="280"/>
    </row>
    <row r="179" spans="2:11" ht="15" customHeight="1">
      <c r="B179" s="259"/>
      <c r="C179" s="237" t="s">
        <v>129</v>
      </c>
      <c r="D179" s="237"/>
      <c r="E179" s="237"/>
      <c r="F179" s="258" t="s">
        <v>1005</v>
      </c>
      <c r="G179" s="237"/>
      <c r="H179" s="237" t="s">
        <v>970</v>
      </c>
      <c r="I179" s="237" t="s">
        <v>1007</v>
      </c>
      <c r="J179" s="237">
        <v>10</v>
      </c>
      <c r="K179" s="280"/>
    </row>
    <row r="180" spans="2:11" ht="15" customHeight="1">
      <c r="B180" s="259"/>
      <c r="C180" s="237" t="s">
        <v>130</v>
      </c>
      <c r="D180" s="237"/>
      <c r="E180" s="237"/>
      <c r="F180" s="258" t="s">
        <v>1005</v>
      </c>
      <c r="G180" s="237"/>
      <c r="H180" s="237" t="s">
        <v>1078</v>
      </c>
      <c r="I180" s="237" t="s">
        <v>1039</v>
      </c>
      <c r="J180" s="237"/>
      <c r="K180" s="280"/>
    </row>
    <row r="181" spans="2:11" ht="15" customHeight="1">
      <c r="B181" s="259"/>
      <c r="C181" s="237" t="s">
        <v>1079</v>
      </c>
      <c r="D181" s="237"/>
      <c r="E181" s="237"/>
      <c r="F181" s="258" t="s">
        <v>1005</v>
      </c>
      <c r="G181" s="237"/>
      <c r="H181" s="237" t="s">
        <v>1080</v>
      </c>
      <c r="I181" s="237" t="s">
        <v>1039</v>
      </c>
      <c r="J181" s="237"/>
      <c r="K181" s="280"/>
    </row>
    <row r="182" spans="2:11" ht="15" customHeight="1">
      <c r="B182" s="259"/>
      <c r="C182" s="237" t="s">
        <v>1068</v>
      </c>
      <c r="D182" s="237"/>
      <c r="E182" s="237"/>
      <c r="F182" s="258" t="s">
        <v>1005</v>
      </c>
      <c r="G182" s="237"/>
      <c r="H182" s="237" t="s">
        <v>1081</v>
      </c>
      <c r="I182" s="237" t="s">
        <v>1039</v>
      </c>
      <c r="J182" s="237"/>
      <c r="K182" s="280"/>
    </row>
    <row r="183" spans="2:11" ht="15" customHeight="1">
      <c r="B183" s="259"/>
      <c r="C183" s="237" t="s">
        <v>133</v>
      </c>
      <c r="D183" s="237"/>
      <c r="E183" s="237"/>
      <c r="F183" s="258" t="s">
        <v>1011</v>
      </c>
      <c r="G183" s="237"/>
      <c r="H183" s="237" t="s">
        <v>1082</v>
      </c>
      <c r="I183" s="237" t="s">
        <v>1007</v>
      </c>
      <c r="J183" s="237">
        <v>50</v>
      </c>
      <c r="K183" s="280"/>
    </row>
    <row r="184" spans="2:11" ht="15" customHeight="1">
      <c r="B184" s="286"/>
      <c r="C184" s="268"/>
      <c r="D184" s="268"/>
      <c r="E184" s="268"/>
      <c r="F184" s="268"/>
      <c r="G184" s="268"/>
      <c r="H184" s="268"/>
      <c r="I184" s="268"/>
      <c r="J184" s="268"/>
      <c r="K184" s="287"/>
    </row>
    <row r="185" spans="2:11" ht="18.75" customHeight="1">
      <c r="B185" s="234"/>
      <c r="C185" s="237"/>
      <c r="D185" s="237"/>
      <c r="E185" s="237"/>
      <c r="F185" s="258"/>
      <c r="G185" s="237"/>
      <c r="H185" s="237"/>
      <c r="I185" s="237"/>
      <c r="J185" s="237"/>
      <c r="K185" s="234"/>
    </row>
    <row r="186" spans="2:11" ht="18.75" customHeight="1">
      <c r="B186" s="244"/>
      <c r="C186" s="244"/>
      <c r="D186" s="244"/>
      <c r="E186" s="244"/>
      <c r="F186" s="244"/>
      <c r="G186" s="244"/>
      <c r="H186" s="244"/>
      <c r="I186" s="244"/>
      <c r="J186" s="244"/>
      <c r="K186" s="244"/>
    </row>
    <row r="187" spans="2:11" ht="13.5">
      <c r="B187" s="221"/>
      <c r="C187" s="222"/>
      <c r="D187" s="222"/>
      <c r="E187" s="222"/>
      <c r="F187" s="222"/>
      <c r="G187" s="222"/>
      <c r="H187" s="222"/>
      <c r="I187" s="222"/>
      <c r="J187" s="222"/>
      <c r="K187" s="223"/>
    </row>
    <row r="188" spans="2:11" ht="21">
      <c r="B188" s="224"/>
      <c r="C188" s="225" t="s">
        <v>1083</v>
      </c>
      <c r="D188" s="225"/>
      <c r="E188" s="225"/>
      <c r="F188" s="225"/>
      <c r="G188" s="225"/>
      <c r="H188" s="225"/>
      <c r="I188" s="225"/>
      <c r="J188" s="225"/>
      <c r="K188" s="226"/>
    </row>
    <row r="189" spans="2:11" ht="25.5" customHeight="1">
      <c r="B189" s="224"/>
      <c r="C189" s="292" t="s">
        <v>1084</v>
      </c>
      <c r="D189" s="292"/>
      <c r="E189" s="292"/>
      <c r="F189" s="292" t="s">
        <v>1085</v>
      </c>
      <c r="G189" s="293"/>
      <c r="H189" s="294" t="s">
        <v>1086</v>
      </c>
      <c r="I189" s="294"/>
      <c r="J189" s="294"/>
      <c r="K189" s="226"/>
    </row>
    <row r="190" spans="2:11" ht="5.25" customHeight="1">
      <c r="B190" s="259"/>
      <c r="C190" s="256"/>
      <c r="D190" s="256"/>
      <c r="E190" s="256"/>
      <c r="F190" s="256"/>
      <c r="G190" s="237"/>
      <c r="H190" s="256"/>
      <c r="I190" s="256"/>
      <c r="J190" s="256"/>
      <c r="K190" s="280"/>
    </row>
    <row r="191" spans="2:11" ht="15" customHeight="1">
      <c r="B191" s="259"/>
      <c r="C191" s="237" t="s">
        <v>1087</v>
      </c>
      <c r="D191" s="237"/>
      <c r="E191" s="237"/>
      <c r="F191" s="258" t="s">
        <v>48</v>
      </c>
      <c r="G191" s="237"/>
      <c r="H191" s="295" t="s">
        <v>1088</v>
      </c>
      <c r="I191" s="295"/>
      <c r="J191" s="295"/>
      <c r="K191" s="280"/>
    </row>
    <row r="192" spans="2:11" ht="15" customHeight="1">
      <c r="B192" s="259"/>
      <c r="C192" s="265"/>
      <c r="D192" s="237"/>
      <c r="E192" s="237"/>
      <c r="F192" s="258" t="s">
        <v>49</v>
      </c>
      <c r="G192" s="237"/>
      <c r="H192" s="295" t="s">
        <v>1089</v>
      </c>
      <c r="I192" s="295"/>
      <c r="J192" s="295"/>
      <c r="K192" s="280"/>
    </row>
    <row r="193" spans="2:11" ht="15" customHeight="1">
      <c r="B193" s="259"/>
      <c r="C193" s="265"/>
      <c r="D193" s="237"/>
      <c r="E193" s="237"/>
      <c r="F193" s="258" t="s">
        <v>52</v>
      </c>
      <c r="G193" s="237"/>
      <c r="H193" s="295" t="s">
        <v>1090</v>
      </c>
      <c r="I193" s="295"/>
      <c r="J193" s="295"/>
      <c r="K193" s="280"/>
    </row>
    <row r="194" spans="2:11" ht="15" customHeight="1">
      <c r="B194" s="259"/>
      <c r="C194" s="237"/>
      <c r="D194" s="237"/>
      <c r="E194" s="237"/>
      <c r="F194" s="258" t="s">
        <v>50</v>
      </c>
      <c r="G194" s="237"/>
      <c r="H194" s="295" t="s">
        <v>1091</v>
      </c>
      <c r="I194" s="295"/>
      <c r="J194" s="295"/>
      <c r="K194" s="280"/>
    </row>
    <row r="195" spans="2:11" ht="15" customHeight="1">
      <c r="B195" s="259"/>
      <c r="C195" s="237"/>
      <c r="D195" s="237"/>
      <c r="E195" s="237"/>
      <c r="F195" s="258" t="s">
        <v>51</v>
      </c>
      <c r="G195" s="237"/>
      <c r="H195" s="295" t="s">
        <v>1092</v>
      </c>
      <c r="I195" s="295"/>
      <c r="J195" s="295"/>
      <c r="K195" s="280"/>
    </row>
    <row r="196" spans="2:11" ht="15" customHeight="1">
      <c r="B196" s="259"/>
      <c r="C196" s="237"/>
      <c r="D196" s="237"/>
      <c r="E196" s="237"/>
      <c r="F196" s="258"/>
      <c r="G196" s="237"/>
      <c r="H196" s="237"/>
      <c r="I196" s="237"/>
      <c r="J196" s="237"/>
      <c r="K196" s="280"/>
    </row>
    <row r="197" spans="2:11" ht="15" customHeight="1">
      <c r="B197" s="259"/>
      <c r="C197" s="237" t="s">
        <v>1051</v>
      </c>
      <c r="D197" s="237"/>
      <c r="E197" s="237"/>
      <c r="F197" s="258" t="s">
        <v>83</v>
      </c>
      <c r="G197" s="237"/>
      <c r="H197" s="295" t="s">
        <v>1093</v>
      </c>
      <c r="I197" s="295"/>
      <c r="J197" s="295"/>
      <c r="K197" s="280"/>
    </row>
    <row r="198" spans="2:11" ht="15" customHeight="1">
      <c r="B198" s="259"/>
      <c r="C198" s="265"/>
      <c r="D198" s="237"/>
      <c r="E198" s="237"/>
      <c r="F198" s="258" t="s">
        <v>952</v>
      </c>
      <c r="G198" s="237"/>
      <c r="H198" s="295" t="s">
        <v>953</v>
      </c>
      <c r="I198" s="295"/>
      <c r="J198" s="295"/>
      <c r="K198" s="280"/>
    </row>
    <row r="199" spans="2:11" ht="15" customHeight="1">
      <c r="B199" s="259"/>
      <c r="C199" s="237"/>
      <c r="D199" s="237"/>
      <c r="E199" s="237"/>
      <c r="F199" s="258" t="s">
        <v>950</v>
      </c>
      <c r="G199" s="237"/>
      <c r="H199" s="295" t="s">
        <v>1094</v>
      </c>
      <c r="I199" s="295"/>
      <c r="J199" s="295"/>
      <c r="K199" s="280"/>
    </row>
    <row r="200" spans="2:11" ht="15" customHeight="1">
      <c r="B200" s="296"/>
      <c r="C200" s="265"/>
      <c r="D200" s="265"/>
      <c r="E200" s="265"/>
      <c r="F200" s="258" t="s">
        <v>96</v>
      </c>
      <c r="G200" s="243"/>
      <c r="H200" s="297" t="s">
        <v>954</v>
      </c>
      <c r="I200" s="297"/>
      <c r="J200" s="297"/>
      <c r="K200" s="298"/>
    </row>
    <row r="201" spans="2:11" ht="15" customHeight="1">
      <c r="B201" s="296"/>
      <c r="C201" s="265"/>
      <c r="D201" s="265"/>
      <c r="E201" s="265"/>
      <c r="F201" s="258" t="s">
        <v>631</v>
      </c>
      <c r="G201" s="243"/>
      <c r="H201" s="297" t="s">
        <v>1095</v>
      </c>
      <c r="I201" s="297"/>
      <c r="J201" s="297"/>
      <c r="K201" s="298"/>
    </row>
    <row r="202" spans="2:11" ht="15" customHeight="1">
      <c r="B202" s="296"/>
      <c r="C202" s="265"/>
      <c r="D202" s="265"/>
      <c r="E202" s="265"/>
      <c r="F202" s="299"/>
      <c r="G202" s="243"/>
      <c r="H202" s="300"/>
      <c r="I202" s="300"/>
      <c r="J202" s="300"/>
      <c r="K202" s="298"/>
    </row>
    <row r="203" spans="2:11" ht="15" customHeight="1">
      <c r="B203" s="296"/>
      <c r="C203" s="237" t="s">
        <v>1075</v>
      </c>
      <c r="D203" s="265"/>
      <c r="E203" s="265"/>
      <c r="F203" s="258">
        <v>1</v>
      </c>
      <c r="G203" s="243"/>
      <c r="H203" s="297" t="s">
        <v>1096</v>
      </c>
      <c r="I203" s="297"/>
      <c r="J203" s="297"/>
      <c r="K203" s="298"/>
    </row>
    <row r="204" spans="2:11" ht="15" customHeight="1">
      <c r="B204" s="296"/>
      <c r="C204" s="265"/>
      <c r="D204" s="265"/>
      <c r="E204" s="265"/>
      <c r="F204" s="258">
        <v>2</v>
      </c>
      <c r="G204" s="243"/>
      <c r="H204" s="297" t="s">
        <v>1097</v>
      </c>
      <c r="I204" s="297"/>
      <c r="J204" s="297"/>
      <c r="K204" s="298"/>
    </row>
    <row r="205" spans="2:11" ht="15" customHeight="1">
      <c r="B205" s="296"/>
      <c r="C205" s="265"/>
      <c r="D205" s="265"/>
      <c r="E205" s="265"/>
      <c r="F205" s="258">
        <v>3</v>
      </c>
      <c r="G205" s="243"/>
      <c r="H205" s="297" t="s">
        <v>1098</v>
      </c>
      <c r="I205" s="297"/>
      <c r="J205" s="297"/>
      <c r="K205" s="298"/>
    </row>
    <row r="206" spans="2:11" ht="15" customHeight="1">
      <c r="B206" s="296"/>
      <c r="C206" s="265"/>
      <c r="D206" s="265"/>
      <c r="E206" s="265"/>
      <c r="F206" s="258">
        <v>4</v>
      </c>
      <c r="G206" s="243"/>
      <c r="H206" s="297" t="s">
        <v>1099</v>
      </c>
      <c r="I206" s="297"/>
      <c r="J206" s="297"/>
      <c r="K206" s="298"/>
    </row>
    <row r="207" spans="2:11" ht="12.75" customHeight="1">
      <c r="B207" s="301"/>
      <c r="C207" s="302"/>
      <c r="D207" s="302"/>
      <c r="E207" s="302"/>
      <c r="F207" s="302"/>
      <c r="G207" s="302"/>
      <c r="H207" s="302"/>
      <c r="I207" s="302"/>
      <c r="J207" s="302"/>
      <c r="K207" s="303"/>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cp:lastModifiedBy>
  <dcterms:modified xsi:type="dcterms:W3CDTF">2014-10-29T13:19:13Z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