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<sst xmlns="http://schemas.openxmlformats.org/spreadsheetml/2006/main" count="56" uniqueCount="50">
  <si>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66-ÚBO</t>
  </si>
  <si>
    <t>Celkem</t>
  </si>
  <si>
    <t>režie</t>
  </si>
  <si>
    <t>Provozní dotace</t>
  </si>
  <si>
    <t>Z toho:</t>
  </si>
  <si>
    <t>Tržby z prodeje ost.výrobků a služeb (HS)</t>
  </si>
  <si>
    <t>Nájemné:</t>
  </si>
  <si>
    <t xml:space="preserve">  (z toho nájemné domečky)</t>
  </si>
  <si>
    <t>Granty:</t>
  </si>
  <si>
    <t>GA AV</t>
  </si>
  <si>
    <t>GA ČR</t>
  </si>
  <si>
    <t>zahraniční (FUUP)</t>
  </si>
  <si>
    <t>CELKEM:</t>
  </si>
  <si>
    <t>Materiál</t>
  </si>
  <si>
    <t>Energie</t>
  </si>
  <si>
    <t>Opravy a údržba</t>
  </si>
  <si>
    <t>Daně a poplatky</t>
  </si>
  <si>
    <t>Cestovné</t>
  </si>
  <si>
    <t>Osobní náklady</t>
  </si>
  <si>
    <t>Odpisy</t>
  </si>
  <si>
    <t>Hospodářský výsledek:</t>
  </si>
  <si>
    <t>Očekávaný počet zaměstnanců:</t>
  </si>
  <si>
    <t xml:space="preserve">   - hrazených z režijních prostředků</t>
  </si>
  <si>
    <t xml:space="preserve">  - celkový přepočtený počet zaměstnanců</t>
  </si>
  <si>
    <t xml:space="preserve">  - fyzický stav zaměstnanců</t>
  </si>
  <si>
    <t>Bioveta</t>
  </si>
  <si>
    <t>Redakce+knihovna</t>
  </si>
  <si>
    <t>dodělat</t>
  </si>
  <si>
    <t>celkem</t>
  </si>
  <si>
    <t>Plán</t>
  </si>
  <si>
    <t>Podpora VO</t>
  </si>
  <si>
    <t>Podpora činnosti pracovišť</t>
  </si>
  <si>
    <t>Program int. podpory mez. spolup.</t>
  </si>
  <si>
    <t>Ústav biologie obratlovců AV ČR, v.v.i.</t>
  </si>
  <si>
    <t>Výnosy:</t>
  </si>
  <si>
    <t>Rezervy</t>
  </si>
  <si>
    <t>Provozní rozpočet na rok 2016:</t>
  </si>
  <si>
    <t>Skutečnost k 31.12.2016</t>
  </si>
  <si>
    <t xml:space="preserve"> (z toho Brno)</t>
  </si>
  <si>
    <t xml:space="preserve"> ( z toho Mohelno)</t>
  </si>
  <si>
    <t xml:space="preserve">Ostatní resorty </t>
  </si>
  <si>
    <t>TAČR</t>
  </si>
  <si>
    <t>Náklady:</t>
  </si>
  <si>
    <t>Ostatní výnosy ( z toho přeúčtování odpisů 6105)</t>
  </si>
  <si>
    <t>Daň z příjmu</t>
  </si>
  <si>
    <t xml:space="preserve">Ostatní provozní náklady   </t>
  </si>
  <si>
    <t>Zmařená investice - rok 2008</t>
  </si>
  <si>
    <t>Ostatní služby</t>
  </si>
  <si>
    <t>Dotace na činnost a nájemné</t>
  </si>
  <si>
    <t>Schváleno Radou pracoviště na jednání 31.3.2017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</si>
</sst>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33" borderId="22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33" borderId="23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7" xfId="0" applyBorder="1" applyAlignment="1">
      <alignment/>
    </xf>
    <xf numFmtId="0" fontId="0" fillId="35" borderId="0" xfId="0" applyFill="1" applyAlignment="1">
      <alignment/>
    </xf>
    <xf numFmtId="3" fontId="4" fillId="35" borderId="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6">
      <selection activeCell="A60" sqref="A60"/>
    </sheetView>
  </sheetViews>
  <sheetFormatPr defaultColWidth="9.140625" defaultRowHeight="12.75"/>
  <cols>
    <col min="1" max="1" width="45.57421875" style="0" customWidth="1"/>
    <col min="2" max="2" width="16.7109375" style="0" customWidth="1"/>
    <col min="3" max="3" width="15.421875" style="0" customWidth="1"/>
    <col min="4" max="4" width="21.00390625" style="0" customWidth="1"/>
    <col min="5" max="5" width="14.140625" style="0" customWidth="1"/>
  </cols>
  <sheetData>
    <row r="1" ht="12.75">
      <c r="A1" t="s">
        <v>33</v>
      </c>
    </row>
    <row r="3" spans="1:3" ht="22.5">
      <c r="A3" s="1" t="s">
        <v>36</v>
      </c>
      <c r="C3" t="s">
        <v>0</v>
      </c>
    </row>
    <row r="4" ht="13.5" thickBot="1"/>
    <row r="5" spans="1:5" ht="15.75" thickBot="1">
      <c r="A5" s="2" t="s">
        <v>34</v>
      </c>
      <c r="B5" s="59" t="s">
        <v>29</v>
      </c>
      <c r="C5" s="58"/>
      <c r="D5" s="57" t="s">
        <v>37</v>
      </c>
      <c r="E5" s="58"/>
    </row>
    <row r="6" spans="1:5" ht="15.75" thickBot="1">
      <c r="A6" s="4"/>
      <c r="B6" s="5" t="s">
        <v>1</v>
      </c>
      <c r="C6" s="6" t="s">
        <v>2</v>
      </c>
      <c r="D6" s="6" t="s">
        <v>28</v>
      </c>
      <c r="E6" s="6" t="s">
        <v>2</v>
      </c>
    </row>
    <row r="7" spans="1:5" ht="12.75">
      <c r="A7" s="7" t="s">
        <v>3</v>
      </c>
      <c r="B7" s="8">
        <f>+B9+B10+B11</f>
        <v>24292</v>
      </c>
      <c r="C7" s="8">
        <f>+C9+C10+C11</f>
        <v>24341</v>
      </c>
      <c r="D7" s="8">
        <f>+D10+D11</f>
        <v>26731</v>
      </c>
      <c r="E7" s="8">
        <f>+E10+E11</f>
        <v>26731</v>
      </c>
    </row>
    <row r="8" spans="1:5" ht="12.75">
      <c r="A8" s="9" t="s">
        <v>4</v>
      </c>
      <c r="B8" s="10"/>
      <c r="C8" s="10"/>
      <c r="D8" s="10"/>
      <c r="E8" s="10"/>
    </row>
    <row r="9" spans="1:5" ht="12.75">
      <c r="A9" s="24" t="s">
        <v>31</v>
      </c>
      <c r="B9" s="10">
        <v>0</v>
      </c>
      <c r="C9" s="10">
        <v>0</v>
      </c>
      <c r="D9" s="10">
        <v>0</v>
      </c>
      <c r="E9" s="10">
        <v>0</v>
      </c>
    </row>
    <row r="10" spans="1:5" ht="12.75">
      <c r="A10" s="24" t="s">
        <v>30</v>
      </c>
      <c r="B10" s="10">
        <v>24030</v>
      </c>
      <c r="C10" s="10">
        <v>24030</v>
      </c>
      <c r="D10" s="10">
        <v>23902</v>
      </c>
      <c r="E10" s="10">
        <v>23902</v>
      </c>
    </row>
    <row r="11" spans="1:6" ht="12.75">
      <c r="A11" s="9" t="s">
        <v>48</v>
      </c>
      <c r="B11" s="10">
        <f>258+4</f>
        <v>262</v>
      </c>
      <c r="C11" s="10">
        <f>307+4</f>
        <v>311</v>
      </c>
      <c r="D11" s="10">
        <v>2829</v>
      </c>
      <c r="E11" s="10">
        <v>2829</v>
      </c>
      <c r="F11" s="21"/>
    </row>
    <row r="12" spans="1:7" ht="12.75">
      <c r="A12" s="9"/>
      <c r="B12" s="11"/>
      <c r="C12" s="11"/>
      <c r="D12" s="11"/>
      <c r="E12" s="11"/>
      <c r="G12" s="21"/>
    </row>
    <row r="13" spans="1:10" ht="12.75">
      <c r="A13" s="9"/>
      <c r="B13" s="11"/>
      <c r="C13" s="11"/>
      <c r="D13" s="11"/>
      <c r="E13" s="11"/>
      <c r="I13" s="12"/>
      <c r="J13" s="12"/>
    </row>
    <row r="14" spans="1:10" ht="12.75">
      <c r="A14" s="13" t="s">
        <v>5</v>
      </c>
      <c r="B14" s="14">
        <v>1000</v>
      </c>
      <c r="C14" s="14">
        <v>200</v>
      </c>
      <c r="D14" s="14">
        <v>1339</v>
      </c>
      <c r="E14" s="14">
        <v>266</v>
      </c>
      <c r="I14" s="12"/>
      <c r="J14" s="12"/>
    </row>
    <row r="15" spans="1:10" ht="12.75">
      <c r="A15" s="15" t="s">
        <v>25</v>
      </c>
      <c r="B15" s="16">
        <v>50</v>
      </c>
      <c r="C15" s="16">
        <v>50</v>
      </c>
      <c r="D15" s="16">
        <v>43</v>
      </c>
      <c r="E15" s="16">
        <v>43</v>
      </c>
      <c r="I15" s="12"/>
      <c r="J15" s="12"/>
    </row>
    <row r="16" spans="1:10" ht="12.75">
      <c r="A16" s="15" t="s">
        <v>26</v>
      </c>
      <c r="B16" s="16">
        <v>300</v>
      </c>
      <c r="C16" s="16">
        <v>300</v>
      </c>
      <c r="D16" s="16">
        <v>314</v>
      </c>
      <c r="E16" s="16">
        <v>314</v>
      </c>
      <c r="I16" s="12"/>
      <c r="J16" s="12"/>
    </row>
    <row r="17" spans="1:10" ht="12.75">
      <c r="A17" s="13" t="s">
        <v>6</v>
      </c>
      <c r="B17" s="14">
        <f>+B18+B19+B20</f>
        <v>600</v>
      </c>
      <c r="C17" s="14">
        <v>600</v>
      </c>
      <c r="D17" s="14">
        <f>+D18+D19+D20</f>
        <v>940</v>
      </c>
      <c r="E17" s="14">
        <f>+E18+E19+E20</f>
        <v>940</v>
      </c>
      <c r="I17" s="12"/>
      <c r="J17" s="12"/>
    </row>
    <row r="18" spans="1:10" ht="12.75">
      <c r="A18" s="9" t="s">
        <v>39</v>
      </c>
      <c r="B18" s="10">
        <v>240</v>
      </c>
      <c r="C18" s="10">
        <v>240</v>
      </c>
      <c r="D18" s="10">
        <v>425</v>
      </c>
      <c r="E18" s="10">
        <v>425</v>
      </c>
      <c r="I18" s="12"/>
      <c r="J18" s="12"/>
    </row>
    <row r="19" spans="1:10" ht="12.75">
      <c r="A19" s="9" t="s">
        <v>38</v>
      </c>
      <c r="B19" s="10">
        <v>90</v>
      </c>
      <c r="C19" s="10">
        <v>90</v>
      </c>
      <c r="D19" s="10">
        <v>218</v>
      </c>
      <c r="E19" s="10">
        <v>218</v>
      </c>
      <c r="I19" s="12"/>
      <c r="J19" s="12"/>
    </row>
    <row r="20" spans="1:10" ht="12.75">
      <c r="A20" s="9" t="s">
        <v>7</v>
      </c>
      <c r="B20" s="11">
        <v>270</v>
      </c>
      <c r="C20" s="11">
        <v>270</v>
      </c>
      <c r="D20" s="11">
        <v>297</v>
      </c>
      <c r="E20" s="11">
        <v>297</v>
      </c>
      <c r="I20" s="12"/>
      <c r="J20" s="12"/>
    </row>
    <row r="21" spans="1:5" ht="12.75">
      <c r="A21" s="17"/>
      <c r="B21" s="18"/>
      <c r="C21" s="18"/>
      <c r="D21" s="18"/>
      <c r="E21" s="18"/>
    </row>
    <row r="22" spans="1:5" ht="12.75">
      <c r="A22" s="13" t="s">
        <v>8</v>
      </c>
      <c r="B22" s="19">
        <f>+B24+B25+B26+B28</f>
        <v>48054</v>
      </c>
      <c r="C22" s="20">
        <f>+C24+C25+C26+C28</f>
        <v>8820</v>
      </c>
      <c r="D22" s="20">
        <f>+D23+D24+D25+D26+D27+D28</f>
        <v>46936</v>
      </c>
      <c r="E22" s="20">
        <f>E23+E25+E26+E27</f>
        <v>9572</v>
      </c>
    </row>
    <row r="23" spans="1:7" ht="12.75">
      <c r="A23" s="9" t="s">
        <v>9</v>
      </c>
      <c r="B23" s="11">
        <v>0</v>
      </c>
      <c r="C23" s="11">
        <v>0</v>
      </c>
      <c r="D23" s="11">
        <v>0</v>
      </c>
      <c r="E23" s="11">
        <v>0</v>
      </c>
      <c r="G23" s="21"/>
    </row>
    <row r="24" spans="1:5" ht="12.75">
      <c r="A24" s="24" t="s">
        <v>32</v>
      </c>
      <c r="B24" s="11">
        <v>0</v>
      </c>
      <c r="C24" s="11">
        <v>0</v>
      </c>
      <c r="D24" s="11"/>
      <c r="E24" s="11"/>
    </row>
    <row r="25" spans="1:5" ht="12.75">
      <c r="A25" s="9" t="s">
        <v>10</v>
      </c>
      <c r="B25" s="10">
        <v>37145</v>
      </c>
      <c r="C25" s="10">
        <v>7459</v>
      </c>
      <c r="D25" s="10">
        <v>37634</v>
      </c>
      <c r="E25" s="10">
        <f>7393+410</f>
        <v>7803</v>
      </c>
    </row>
    <row r="26" spans="1:5" ht="12.75">
      <c r="A26" s="24" t="s">
        <v>40</v>
      </c>
      <c r="B26" s="10">
        <f>10259+100</f>
        <v>10359</v>
      </c>
      <c r="C26" s="10">
        <v>1261</v>
      </c>
      <c r="D26" s="10">
        <v>7150</v>
      </c>
      <c r="E26" s="10">
        <v>1573</v>
      </c>
    </row>
    <row r="27" spans="1:8" ht="12.75">
      <c r="A27" s="22" t="s">
        <v>41</v>
      </c>
      <c r="B27" s="23">
        <v>0</v>
      </c>
      <c r="C27" s="23">
        <v>0</v>
      </c>
      <c r="D27" s="23">
        <v>1431</v>
      </c>
      <c r="E27" s="23">
        <v>196</v>
      </c>
      <c r="G27" s="21"/>
      <c r="H27" s="21"/>
    </row>
    <row r="28" spans="1:5" ht="12.75">
      <c r="A28" s="22" t="s">
        <v>11</v>
      </c>
      <c r="B28" s="23">
        <v>550</v>
      </c>
      <c r="C28" s="52">
        <v>100</v>
      </c>
      <c r="D28" s="53">
        <v>721</v>
      </c>
      <c r="E28" s="46">
        <v>144</v>
      </c>
    </row>
    <row r="29" spans="1:6" ht="12.75">
      <c r="A29" s="13" t="s">
        <v>43</v>
      </c>
      <c r="B29" s="14">
        <v>5200</v>
      </c>
      <c r="C29" s="14">
        <v>4900</v>
      </c>
      <c r="D29" s="14">
        <v>7432</v>
      </c>
      <c r="E29" s="14">
        <f>7432-6105</f>
        <v>1327</v>
      </c>
      <c r="F29" s="21"/>
    </row>
    <row r="30" spans="1:8" ht="13.5" thickBot="1">
      <c r="A30" s="25"/>
      <c r="B30" s="26"/>
      <c r="C30" s="26"/>
      <c r="D30" s="26"/>
      <c r="E30" s="26"/>
      <c r="H30" s="21"/>
    </row>
    <row r="31" spans="1:5" ht="13.5" thickBot="1">
      <c r="A31" s="27" t="s">
        <v>12</v>
      </c>
      <c r="B31" s="28">
        <f>+B7+B14+B17+B22+B29</f>
        <v>79146</v>
      </c>
      <c r="C31" s="28">
        <f>C7+C14+C17+C22+C29</f>
        <v>38861</v>
      </c>
      <c r="D31" s="28">
        <f>+D29+D22+D17+D16+D15+D14+D7</f>
        <v>83735</v>
      </c>
      <c r="E31" s="28">
        <f>E7+E14+E17+E22+E29</f>
        <v>38836</v>
      </c>
    </row>
    <row r="32" spans="1:7" ht="12.75">
      <c r="A32" s="29"/>
      <c r="B32" s="3"/>
      <c r="C32" s="3"/>
      <c r="D32" s="3"/>
      <c r="E32" s="3"/>
      <c r="G32" s="21"/>
    </row>
    <row r="33" spans="1:5" ht="15.75" thickBot="1">
      <c r="A33" s="2" t="s">
        <v>42</v>
      </c>
      <c r="B33" s="3"/>
      <c r="C33" s="3"/>
      <c r="D33" s="3"/>
      <c r="E33" s="3"/>
    </row>
    <row r="34" spans="1:8" ht="15.75" thickBot="1">
      <c r="A34" s="29"/>
      <c r="B34" s="30" t="s">
        <v>1</v>
      </c>
      <c r="C34" s="30" t="s">
        <v>2</v>
      </c>
      <c r="D34" s="30" t="s">
        <v>28</v>
      </c>
      <c r="E34" s="30" t="s">
        <v>2</v>
      </c>
      <c r="G34" s="21"/>
      <c r="H34" s="21"/>
    </row>
    <row r="35" spans="2:5" ht="13.5" thickBot="1">
      <c r="B35" s="31"/>
      <c r="C35" s="31"/>
      <c r="D35" s="31"/>
      <c r="E35" s="31"/>
    </row>
    <row r="36" spans="1:7" ht="12.75">
      <c r="A36" s="32" t="s">
        <v>13</v>
      </c>
      <c r="B36" s="33">
        <v>8000</v>
      </c>
      <c r="C36" s="33">
        <v>2000</v>
      </c>
      <c r="D36" s="33">
        <f>8840+89</f>
        <v>8929</v>
      </c>
      <c r="E36" s="33">
        <v>1786</v>
      </c>
      <c r="G36" s="21"/>
    </row>
    <row r="37" spans="1:7" ht="12.75">
      <c r="A37" s="9" t="s">
        <v>14</v>
      </c>
      <c r="B37" s="10">
        <v>2000</v>
      </c>
      <c r="C37" s="10">
        <v>2000</v>
      </c>
      <c r="D37" s="10">
        <f>1970+285+63</f>
        <v>2318</v>
      </c>
      <c r="E37" s="10">
        <f>1970+285</f>
        <v>2255</v>
      </c>
      <c r="G37" s="21"/>
    </row>
    <row r="38" spans="1:7" ht="12.75">
      <c r="A38" s="9" t="s">
        <v>15</v>
      </c>
      <c r="B38" s="10">
        <v>2000</v>
      </c>
      <c r="C38" s="10">
        <v>1800</v>
      </c>
      <c r="D38" s="10">
        <v>1596</v>
      </c>
      <c r="E38" s="10">
        <v>1010</v>
      </c>
      <c r="G38" s="21"/>
    </row>
    <row r="39" spans="1:7" ht="12.75">
      <c r="A39" s="9" t="s">
        <v>16</v>
      </c>
      <c r="B39" s="10">
        <v>179</v>
      </c>
      <c r="C39" s="10">
        <v>179</v>
      </c>
      <c r="D39" s="10">
        <f>74+146</f>
        <v>220</v>
      </c>
      <c r="E39" s="10">
        <f>38+8+28+146</f>
        <v>220</v>
      </c>
      <c r="G39" s="21"/>
    </row>
    <row r="40" spans="1:5" ht="12.75">
      <c r="A40" s="9" t="s">
        <v>17</v>
      </c>
      <c r="B40" s="10">
        <v>3500</v>
      </c>
      <c r="C40" s="10">
        <v>64</v>
      </c>
      <c r="D40" s="10">
        <v>3452</v>
      </c>
      <c r="E40" s="10">
        <v>34</v>
      </c>
    </row>
    <row r="41" spans="1:5" ht="12.75">
      <c r="A41" s="9" t="s">
        <v>47</v>
      </c>
      <c r="B41" s="10">
        <v>7000</v>
      </c>
      <c r="C41" s="10">
        <v>4000</v>
      </c>
      <c r="D41" s="10">
        <f>8226+45+0.65</f>
        <v>8271.65</v>
      </c>
      <c r="E41" s="10">
        <f>2277+45</f>
        <v>2322</v>
      </c>
    </row>
    <row r="42" spans="1:5" ht="12.75">
      <c r="A42" s="9" t="s">
        <v>18</v>
      </c>
      <c r="B42" s="10">
        <v>47000</v>
      </c>
      <c r="C42" s="10">
        <v>26600</v>
      </c>
      <c r="D42" s="10">
        <f>46943+33.12</f>
        <v>46976.12</v>
      </c>
      <c r="E42" s="10">
        <f>18296.12+26.45+6116+1413</f>
        <v>25851.57</v>
      </c>
    </row>
    <row r="43" spans="1:5" ht="12.75">
      <c r="A43" s="9" t="s">
        <v>46</v>
      </c>
      <c r="B43" s="10">
        <v>1827</v>
      </c>
      <c r="C43" s="10">
        <v>1827</v>
      </c>
      <c r="D43" s="10">
        <v>1827</v>
      </c>
      <c r="E43" s="10">
        <v>1827</v>
      </c>
    </row>
    <row r="44" spans="1:5" ht="12.75">
      <c r="A44" s="9" t="s">
        <v>19</v>
      </c>
      <c r="B44" s="10">
        <v>5500</v>
      </c>
      <c r="C44" s="10">
        <f>5500+1151</f>
        <v>6651</v>
      </c>
      <c r="D44" s="10">
        <v>6634</v>
      </c>
      <c r="E44" s="10">
        <v>6634</v>
      </c>
    </row>
    <row r="45" spans="1:7" ht="12.75">
      <c r="A45" s="50" t="s">
        <v>35</v>
      </c>
      <c r="B45" s="49">
        <v>140</v>
      </c>
      <c r="C45" s="49">
        <v>140</v>
      </c>
      <c r="D45" s="49">
        <v>250</v>
      </c>
      <c r="E45" s="49">
        <v>250</v>
      </c>
      <c r="G45" s="21"/>
    </row>
    <row r="46" spans="1:7" ht="12.75">
      <c r="A46" s="50" t="s">
        <v>44</v>
      </c>
      <c r="B46" s="49">
        <v>0</v>
      </c>
      <c r="C46" s="49">
        <v>0</v>
      </c>
      <c r="D46" s="49">
        <v>533</v>
      </c>
      <c r="E46" s="49">
        <v>533</v>
      </c>
      <c r="G46" s="21"/>
    </row>
    <row r="47" spans="1:7" ht="13.5" thickBot="1">
      <c r="A47" s="51" t="s">
        <v>45</v>
      </c>
      <c r="B47" s="34">
        <v>2000</v>
      </c>
      <c r="C47" s="34">
        <v>-6400</v>
      </c>
      <c r="D47" s="34">
        <f>3593+343+533-1+1+1-1827</f>
        <v>2643</v>
      </c>
      <c r="E47" s="34">
        <v>-3963</v>
      </c>
      <c r="G47" s="21"/>
    </row>
    <row r="48" spans="1:7" ht="13.5" thickBot="1">
      <c r="A48" s="35"/>
      <c r="B48" s="36"/>
      <c r="C48" s="37"/>
      <c r="D48" s="37"/>
      <c r="E48" s="37"/>
      <c r="G48" s="54"/>
    </row>
    <row r="49" spans="1:8" ht="13.5" thickBot="1">
      <c r="A49" s="27" t="s">
        <v>12</v>
      </c>
      <c r="B49" s="38">
        <f>SUM(B36:B48)</f>
        <v>79146</v>
      </c>
      <c r="C49" s="39">
        <f>SUM(C36:C48)</f>
        <v>38861</v>
      </c>
      <c r="D49" s="39">
        <f>SUM(D36:D48)</f>
        <v>83649.77</v>
      </c>
      <c r="E49" s="39">
        <f>SUM(E36:E48)</f>
        <v>38759.57</v>
      </c>
      <c r="G49" s="55"/>
      <c r="H49" s="21"/>
    </row>
    <row r="50" spans="2:7" ht="13.5" thickBot="1">
      <c r="B50" s="21"/>
      <c r="C50" s="21"/>
      <c r="D50" s="21"/>
      <c r="E50" s="21"/>
      <c r="G50" s="56"/>
    </row>
    <row r="51" spans="1:7" ht="18" thickBot="1">
      <c r="A51" s="40" t="s">
        <v>20</v>
      </c>
      <c r="B51" s="41">
        <f>B31-B49</f>
        <v>0</v>
      </c>
      <c r="C51" s="42">
        <f>C31-C49</f>
        <v>0</v>
      </c>
      <c r="D51" s="42">
        <f>D31-D49</f>
        <v>85.22999999999593</v>
      </c>
      <c r="E51" s="42">
        <f>E31-E49</f>
        <v>76.43000000000029</v>
      </c>
      <c r="G51" s="54"/>
    </row>
    <row r="52" spans="2:7" ht="12.75">
      <c r="B52" s="21"/>
      <c r="C52" s="21"/>
      <c r="G52" s="54"/>
    </row>
    <row r="53" spans="1:7" ht="12.75">
      <c r="A53" t="s">
        <v>49</v>
      </c>
      <c r="B53" s="21"/>
      <c r="C53" s="21"/>
      <c r="G53" s="54"/>
    </row>
    <row r="54" spans="1:7" ht="15.75" hidden="1" thickBot="1">
      <c r="A54" s="30" t="s">
        <v>21</v>
      </c>
      <c r="C54" t="s">
        <v>27</v>
      </c>
      <c r="G54" s="54"/>
    </row>
    <row r="55" spans="1:7" ht="12.75" hidden="1">
      <c r="A55" s="43" t="s">
        <v>22</v>
      </c>
      <c r="B55" s="44">
        <v>44</v>
      </c>
      <c r="G55" s="54"/>
    </row>
    <row r="56" spans="1:7" ht="12.75" hidden="1">
      <c r="A56" s="45" t="s">
        <v>23</v>
      </c>
      <c r="B56" s="46">
        <v>73</v>
      </c>
      <c r="G56" s="54"/>
    </row>
    <row r="57" spans="1:7" ht="13.5" hidden="1" thickBot="1">
      <c r="A57" s="47" t="s">
        <v>24</v>
      </c>
      <c r="B57" s="48">
        <v>100</v>
      </c>
      <c r="G57" s="54"/>
    </row>
    <row r="58" ht="12.75" hidden="1">
      <c r="G58" s="54"/>
    </row>
    <row r="59" spans="4:7" ht="12.75">
      <c r="D59" s="21"/>
      <c r="G59" s="54"/>
    </row>
    <row r="61" ht="12.75">
      <c r="D61" s="21"/>
    </row>
    <row r="64" ht="12.75">
      <c r="D64" s="21"/>
    </row>
  </sheetData>
  <sheetProtection/>
  <mergeCells count="2">
    <mergeCell ref="D5:E5"/>
    <mergeCell ref="B5:C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nextgen</cp:lastModifiedBy>
  <cp:lastPrinted>2016-03-23T17:57:10Z</cp:lastPrinted>
  <dcterms:created xsi:type="dcterms:W3CDTF">1997-01-24T11:07:25Z</dcterms:created>
  <dcterms:modified xsi:type="dcterms:W3CDTF">2017-06-30T06:34:55Z</dcterms:modified>
  <cp:category/>
  <cp:version/>
  <cp:contentType/>
  <cp:contentStatus/>
</cp:coreProperties>
</file>