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__F\__P A V I L O N 2\2022_09_13__Projekt injektaz pilot-FINAL- a jednani na SU\z DVD pro soutez\INJEKTÁŽ PILOT\VÝKAZ VÝMĚR\"/>
    </mc:Choice>
  </mc:AlternateContent>
  <xr:revisionPtr revIDLastSave="0" documentId="13_ncr:1_{8C2FBEE1-8CE3-45A9-9B05-1DFA7B1C4E62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  <sheet name="injektáž" sheetId="14" r:id="rId5"/>
    <sheet name="výkaz výměr" sheetId="13" r:id="rId6"/>
  </sheets>
  <externalReferences>
    <externalReference r:id="rId7"/>
    <externalReference r:id="rId8"/>
  </externalReferences>
  <definedNames>
    <definedName name="_xlnm._FilterDatabase" localSheetId="4" hidden="1">injektáž!$A$7:$H$29</definedName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 localSheetId="5">[2]Stavba!$G$24</definedName>
    <definedName name="DPHSni">Stavba!$G$24</definedName>
    <definedName name="DPHZakl" localSheetId="5">[2]Stavba!$G$26</definedName>
    <definedName name="DPHZakl">Stavba!$G$26</definedName>
    <definedName name="dpsc" localSheetId="1">Stavba!$C$13</definedName>
    <definedName name="IČO" localSheetId="1">Stavba!$I$11</definedName>
    <definedName name="Mena" localSheetId="5">[2]Stavba!$J$29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 localSheetId="5">#REF!</definedName>
    <definedName name="PocetMJ">#REF!</definedName>
    <definedName name="PoptavkaID">Stavba!$A$1</definedName>
    <definedName name="pPSC">Stavba!$C$10</definedName>
    <definedName name="_xlnm.Print_Area" localSheetId="4">injektáž!$A$1:$H$30</definedName>
    <definedName name="_xlnm.Print_Area" localSheetId="3">'Rozpočet Pol'!$A$1:$U$61</definedName>
    <definedName name="_xlnm.Print_Area" localSheetId="1">Stavba!$A$1:$J$54</definedName>
    <definedName name="_xlnm.Print_Area" localSheetId="5">'výkaz výměr'!$A$1:$U$134</definedName>
    <definedName name="_xlnm.Print_Titles" localSheetId="4">injektáž!$7:$7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 localSheetId="5">#REF!</definedName>
    <definedName name="SloupecCC">#REF!</definedName>
    <definedName name="SloupecCisloPol" localSheetId="5">#REF!</definedName>
    <definedName name="SloupecCisloPol">#REF!</definedName>
    <definedName name="SloupecJC" localSheetId="5">#REF!</definedName>
    <definedName name="SloupecJC">#REF!</definedName>
    <definedName name="SloupecMJ" localSheetId="5">#REF!</definedName>
    <definedName name="SloupecMJ">#REF!</definedName>
    <definedName name="SloupecMnozstvi" localSheetId="5">#REF!</definedName>
    <definedName name="SloupecMnozstvi">#REF!</definedName>
    <definedName name="SloupecNazPol" localSheetId="5">#REF!</definedName>
    <definedName name="SloupecNazPol">#REF!</definedName>
    <definedName name="SloupecPC" localSheetId="5">#REF!</definedName>
    <definedName name="SloupecPC">#REF!</definedName>
    <definedName name="stavba">injektáž!$C$2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 localSheetId="5">[2]Stavba!$G$23</definedName>
    <definedName name="ZakladDPHSni">Stavba!$G$23</definedName>
    <definedName name="ZakladDPHSniVypocet" localSheetId="1">Stavba!$F$40</definedName>
    <definedName name="ZakladDPHZakl" localSheetId="5">[2]Stavba!$G$25</definedName>
    <definedName name="ZakladDPHZakl">Stavba!$G$25</definedName>
    <definedName name="ZakladDPHZaklVypocet" localSheetId="1">Stavba!$G$40</definedName>
    <definedName name="ZaObjednatele">Stavba!$G$34</definedName>
    <definedName name="Zaokrouhleni" localSheetId="5">[2]Stavba!$G$27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54" i="1"/>
  <c r="G124" i="13" l="1"/>
  <c r="F14" i="13"/>
  <c r="G14" i="13" s="1"/>
  <c r="F11" i="13"/>
  <c r="D10" i="14"/>
  <c r="D9" i="14" s="1"/>
  <c r="G9" i="14" s="1"/>
  <c r="D12" i="14"/>
  <c r="D11" i="14" s="1"/>
  <c r="G11" i="14" s="1"/>
  <c r="D14" i="14"/>
  <c r="D13" i="14" s="1"/>
  <c r="G13" i="14" s="1"/>
  <c r="D16" i="14"/>
  <c r="D15" i="14" s="1"/>
  <c r="G15" i="14" s="1"/>
  <c r="D18" i="14"/>
  <c r="D17" i="14" s="1"/>
  <c r="G17" i="14" s="1"/>
  <c r="D20" i="14"/>
  <c r="D19" i="14" s="1"/>
  <c r="G19" i="14" s="1"/>
  <c r="D22" i="14"/>
  <c r="D21" i="14" s="1"/>
  <c r="G21" i="14" s="1"/>
  <c r="D24" i="14"/>
  <c r="D23" i="14" s="1"/>
  <c r="G23" i="14" s="1"/>
  <c r="G25" i="14"/>
  <c r="C27" i="14"/>
  <c r="F9" i="13"/>
  <c r="G9" i="13"/>
  <c r="G8" i="13" s="1"/>
  <c r="I9" i="13"/>
  <c r="I8" i="13" s="1"/>
  <c r="K9" i="13"/>
  <c r="K8" i="13" s="1"/>
  <c r="O9" i="13"/>
  <c r="O8" i="13" s="1"/>
  <c r="Q9" i="13"/>
  <c r="Q8" i="13" s="1"/>
  <c r="U9" i="13"/>
  <c r="U8" i="13" s="1"/>
  <c r="G11" i="13"/>
  <c r="G10" i="13" s="1"/>
  <c r="I11" i="13"/>
  <c r="I10" i="13" s="1"/>
  <c r="K11" i="13"/>
  <c r="K10" i="13" s="1"/>
  <c r="O11" i="13"/>
  <c r="O10" i="13" s="1"/>
  <c r="Q11" i="13"/>
  <c r="Q10" i="13" s="1"/>
  <c r="U11" i="13"/>
  <c r="U10" i="13" s="1"/>
  <c r="I14" i="13"/>
  <c r="I13" i="13" s="1"/>
  <c r="K14" i="13"/>
  <c r="K13" i="13" s="1"/>
  <c r="O14" i="13"/>
  <c r="O13" i="13" s="1"/>
  <c r="Q14" i="13"/>
  <c r="Q13" i="13" s="1"/>
  <c r="U14" i="13"/>
  <c r="U13" i="13" s="1"/>
  <c r="F17" i="13"/>
  <c r="G17" i="13" s="1"/>
  <c r="I17" i="13"/>
  <c r="I16" i="13" s="1"/>
  <c r="K17" i="13"/>
  <c r="K16" i="13" s="1"/>
  <c r="O17" i="13"/>
  <c r="O16" i="13" s="1"/>
  <c r="Q17" i="13"/>
  <c r="Q16" i="13" s="1"/>
  <c r="U17" i="13"/>
  <c r="U16" i="13" s="1"/>
  <c r="F24" i="13"/>
  <c r="G24" i="13" s="1"/>
  <c r="M24" i="13" s="1"/>
  <c r="I24" i="13"/>
  <c r="K24" i="13"/>
  <c r="O24" i="13"/>
  <c r="Q24" i="13"/>
  <c r="U24" i="13"/>
  <c r="F25" i="13"/>
  <c r="G25" i="13" s="1"/>
  <c r="M25" i="13" s="1"/>
  <c r="I25" i="13"/>
  <c r="K25" i="13"/>
  <c r="O25" i="13"/>
  <c r="Q25" i="13"/>
  <c r="U25" i="13"/>
  <c r="F26" i="13"/>
  <c r="G26" i="13" s="1"/>
  <c r="M26" i="13" s="1"/>
  <c r="I26" i="13"/>
  <c r="K26" i="13"/>
  <c r="O26" i="13"/>
  <c r="Q26" i="13"/>
  <c r="U26" i="13"/>
  <c r="F27" i="13"/>
  <c r="G27" i="13" s="1"/>
  <c r="M27" i="13" s="1"/>
  <c r="I27" i="13"/>
  <c r="K27" i="13"/>
  <c r="O27" i="13"/>
  <c r="Q27" i="13"/>
  <c r="U27" i="13"/>
  <c r="F36" i="13"/>
  <c r="G36" i="13" s="1"/>
  <c r="M36" i="13" s="1"/>
  <c r="I36" i="13"/>
  <c r="K36" i="13"/>
  <c r="O36" i="13"/>
  <c r="Q36" i="13"/>
  <c r="U36" i="13"/>
  <c r="F38" i="13"/>
  <c r="G38" i="13" s="1"/>
  <c r="M38" i="13" s="1"/>
  <c r="I38" i="13"/>
  <c r="K38" i="13"/>
  <c r="O38" i="13"/>
  <c r="Q38" i="13"/>
  <c r="U38" i="13"/>
  <c r="F41" i="13"/>
  <c r="G41" i="13" s="1"/>
  <c r="M41" i="13" s="1"/>
  <c r="I41" i="13"/>
  <c r="K41" i="13"/>
  <c r="O41" i="13"/>
  <c r="Q41" i="13"/>
  <c r="U41" i="13"/>
  <c r="F43" i="13"/>
  <c r="G43" i="13" s="1"/>
  <c r="M43" i="13" s="1"/>
  <c r="I43" i="13"/>
  <c r="K43" i="13"/>
  <c r="O43" i="13"/>
  <c r="Q43" i="13"/>
  <c r="U43" i="13"/>
  <c r="F45" i="13"/>
  <c r="G45" i="13" s="1"/>
  <c r="M45" i="13" s="1"/>
  <c r="I45" i="13"/>
  <c r="K45" i="13"/>
  <c r="O45" i="13"/>
  <c r="Q45" i="13"/>
  <c r="U45" i="13"/>
  <c r="F47" i="13"/>
  <c r="G47" i="13" s="1"/>
  <c r="M47" i="13" s="1"/>
  <c r="I47" i="13"/>
  <c r="K47" i="13"/>
  <c r="O47" i="13"/>
  <c r="Q47" i="13"/>
  <c r="U47" i="13"/>
  <c r="F54" i="13"/>
  <c r="G54" i="13" s="1"/>
  <c r="M54" i="13" s="1"/>
  <c r="I54" i="13"/>
  <c r="K54" i="13"/>
  <c r="O54" i="13"/>
  <c r="Q54" i="13"/>
  <c r="U54" i="13"/>
  <c r="F59" i="13"/>
  <c r="G59" i="13" s="1"/>
  <c r="M59" i="13" s="1"/>
  <c r="I59" i="13"/>
  <c r="K59" i="13"/>
  <c r="O59" i="13"/>
  <c r="Q59" i="13"/>
  <c r="U59" i="13"/>
  <c r="F70" i="13"/>
  <c r="G70" i="13" s="1"/>
  <c r="M70" i="13" s="1"/>
  <c r="I70" i="13"/>
  <c r="K70" i="13"/>
  <c r="O70" i="13"/>
  <c r="Q70" i="13"/>
  <c r="U70" i="13"/>
  <c r="F75" i="13"/>
  <c r="G75" i="13" s="1"/>
  <c r="M75" i="13" s="1"/>
  <c r="I75" i="13"/>
  <c r="K75" i="13"/>
  <c r="O75" i="13"/>
  <c r="Q75" i="13"/>
  <c r="U75" i="13"/>
  <c r="F85" i="13"/>
  <c r="G85" i="13" s="1"/>
  <c r="M85" i="13" s="1"/>
  <c r="I85" i="13"/>
  <c r="K85" i="13"/>
  <c r="O85" i="13"/>
  <c r="Q85" i="13"/>
  <c r="U85" i="13"/>
  <c r="F93" i="13"/>
  <c r="G93" i="13" s="1"/>
  <c r="M93" i="13" s="1"/>
  <c r="I93" i="13"/>
  <c r="K93" i="13"/>
  <c r="O93" i="13"/>
  <c r="Q93" i="13"/>
  <c r="U93" i="13"/>
  <c r="F95" i="13"/>
  <c r="G95" i="13" s="1"/>
  <c r="M95" i="13" s="1"/>
  <c r="I95" i="13"/>
  <c r="K95" i="13"/>
  <c r="O95" i="13"/>
  <c r="Q95" i="13"/>
  <c r="U95" i="13"/>
  <c r="F98" i="13"/>
  <c r="G98" i="13" s="1"/>
  <c r="M98" i="13" s="1"/>
  <c r="I98" i="13"/>
  <c r="K98" i="13"/>
  <c r="O98" i="13"/>
  <c r="Q98" i="13"/>
  <c r="U98" i="13"/>
  <c r="F100" i="13"/>
  <c r="G100" i="13" s="1"/>
  <c r="M100" i="13" s="1"/>
  <c r="I100" i="13"/>
  <c r="K100" i="13"/>
  <c r="O100" i="13"/>
  <c r="Q100" i="13"/>
  <c r="U100" i="13"/>
  <c r="F102" i="13"/>
  <c r="G102" i="13" s="1"/>
  <c r="M102" i="13" s="1"/>
  <c r="I102" i="13"/>
  <c r="K102" i="13"/>
  <c r="O102" i="13"/>
  <c r="Q102" i="13"/>
  <c r="U102" i="13"/>
  <c r="F106" i="13"/>
  <c r="G106" i="13" s="1"/>
  <c r="M106" i="13" s="1"/>
  <c r="I106" i="13"/>
  <c r="K106" i="13"/>
  <c r="O106" i="13"/>
  <c r="Q106" i="13"/>
  <c r="U106" i="13"/>
  <c r="F108" i="13"/>
  <c r="G108" i="13" s="1"/>
  <c r="M108" i="13" s="1"/>
  <c r="I108" i="13"/>
  <c r="K108" i="13"/>
  <c r="O108" i="13"/>
  <c r="Q108" i="13"/>
  <c r="U108" i="13"/>
  <c r="F109" i="13"/>
  <c r="G109" i="13" s="1"/>
  <c r="M109" i="13" s="1"/>
  <c r="I109" i="13"/>
  <c r="K109" i="13"/>
  <c r="O109" i="13"/>
  <c r="Q109" i="13"/>
  <c r="U109" i="13"/>
  <c r="F110" i="13"/>
  <c r="G110" i="13" s="1"/>
  <c r="M110" i="13" s="1"/>
  <c r="I110" i="13"/>
  <c r="K110" i="13"/>
  <c r="O110" i="13"/>
  <c r="Q110" i="13"/>
  <c r="U110" i="13"/>
  <c r="F111" i="13"/>
  <c r="G111" i="13" s="1"/>
  <c r="M111" i="13" s="1"/>
  <c r="I111" i="13"/>
  <c r="K111" i="13"/>
  <c r="O111" i="13"/>
  <c r="Q111" i="13"/>
  <c r="U111" i="13"/>
  <c r="F113" i="13"/>
  <c r="G113" i="13" s="1"/>
  <c r="M113" i="13" s="1"/>
  <c r="I113" i="13"/>
  <c r="K113" i="13"/>
  <c r="O113" i="13"/>
  <c r="Q113" i="13"/>
  <c r="U113" i="13"/>
  <c r="F114" i="13"/>
  <c r="G114" i="13" s="1"/>
  <c r="M114" i="13" s="1"/>
  <c r="I114" i="13"/>
  <c r="K114" i="13"/>
  <c r="O114" i="13"/>
  <c r="Q114" i="13"/>
  <c r="U114" i="13"/>
  <c r="F117" i="13"/>
  <c r="G117" i="13" s="1"/>
  <c r="I117" i="13"/>
  <c r="I116" i="13" s="1"/>
  <c r="K117" i="13"/>
  <c r="K116" i="13" s="1"/>
  <c r="O117" i="13"/>
  <c r="O116" i="13" s="1"/>
  <c r="Q117" i="13"/>
  <c r="Q116" i="13" s="1"/>
  <c r="U117" i="13"/>
  <c r="U116" i="13" s="1"/>
  <c r="F120" i="13"/>
  <c r="G120" i="13" s="1"/>
  <c r="M120" i="13" s="1"/>
  <c r="I120" i="13"/>
  <c r="K120" i="13"/>
  <c r="O120" i="13"/>
  <c r="Q120" i="13"/>
  <c r="U120" i="13"/>
  <c r="F121" i="13"/>
  <c r="G121" i="13" s="1"/>
  <c r="M121" i="13" s="1"/>
  <c r="I121" i="13"/>
  <c r="K121" i="13"/>
  <c r="O121" i="13"/>
  <c r="Q121" i="13"/>
  <c r="U121" i="13"/>
  <c r="F122" i="13"/>
  <c r="G122" i="13" s="1"/>
  <c r="M122" i="13" s="1"/>
  <c r="I122" i="13"/>
  <c r="K122" i="13"/>
  <c r="O122" i="13"/>
  <c r="Q122" i="13"/>
  <c r="U122" i="13"/>
  <c r="AC124" i="13"/>
  <c r="AC51" i="12"/>
  <c r="F39" i="1" s="1"/>
  <c r="F40" i="1" s="1"/>
  <c r="I9" i="12"/>
  <c r="I8" i="12" s="1"/>
  <c r="K9" i="12"/>
  <c r="K8" i="12" s="1"/>
  <c r="O9" i="12"/>
  <c r="O8" i="12" s="1"/>
  <c r="Q9" i="12"/>
  <c r="Q8" i="12" s="1"/>
  <c r="U9" i="12"/>
  <c r="U8" i="12" s="1"/>
  <c r="F11" i="12"/>
  <c r="G11" i="12" s="1"/>
  <c r="I11" i="12"/>
  <c r="I10" i="12" s="1"/>
  <c r="K11" i="12"/>
  <c r="K10" i="12" s="1"/>
  <c r="O11" i="12"/>
  <c r="O10" i="12" s="1"/>
  <c r="Q11" i="12"/>
  <c r="Q10" i="12" s="1"/>
  <c r="U11" i="12"/>
  <c r="U10" i="12" s="1"/>
  <c r="F13" i="12"/>
  <c r="G13" i="12"/>
  <c r="G12" i="12" s="1"/>
  <c r="I49" i="1" s="1"/>
  <c r="I13" i="12"/>
  <c r="I12" i="12" s="1"/>
  <c r="K13" i="12"/>
  <c r="K12" i="12" s="1"/>
  <c r="O13" i="12"/>
  <c r="O12" i="12" s="1"/>
  <c r="Q13" i="12"/>
  <c r="Q12" i="12" s="1"/>
  <c r="U13" i="12"/>
  <c r="U12" i="12" s="1"/>
  <c r="F15" i="12"/>
  <c r="G15" i="12"/>
  <c r="G14" i="12" s="1"/>
  <c r="I50" i="1" s="1"/>
  <c r="I15" i="12"/>
  <c r="I14" i="12" s="1"/>
  <c r="K15" i="12"/>
  <c r="K14" i="12" s="1"/>
  <c r="O15" i="12"/>
  <c r="O14" i="12" s="1"/>
  <c r="Q15" i="12"/>
  <c r="Q14" i="12" s="1"/>
  <c r="U15" i="12"/>
  <c r="U14" i="12" s="1"/>
  <c r="F17" i="12"/>
  <c r="G17" i="12"/>
  <c r="M17" i="12" s="1"/>
  <c r="I17" i="12"/>
  <c r="K17" i="12"/>
  <c r="O17" i="12"/>
  <c r="Q17" i="12"/>
  <c r="U17" i="12"/>
  <c r="F18" i="12"/>
  <c r="G18" i="12"/>
  <c r="M18" i="12" s="1"/>
  <c r="I18" i="12"/>
  <c r="K18" i="12"/>
  <c r="O18" i="12"/>
  <c r="Q18" i="12"/>
  <c r="U18" i="12"/>
  <c r="F19" i="12"/>
  <c r="G19" i="12"/>
  <c r="M19" i="12" s="1"/>
  <c r="I19" i="12"/>
  <c r="K19" i="12"/>
  <c r="O19" i="12"/>
  <c r="Q19" i="12"/>
  <c r="U19" i="12"/>
  <c r="F20" i="12"/>
  <c r="G20" i="12"/>
  <c r="M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2" i="12"/>
  <c r="G22" i="12"/>
  <c r="M22" i="12" s="1"/>
  <c r="I22" i="12"/>
  <c r="K22" i="12"/>
  <c r="O22" i="12"/>
  <c r="Q22" i="12"/>
  <c r="U22" i="12"/>
  <c r="F23" i="12"/>
  <c r="G23" i="12"/>
  <c r="M23" i="12" s="1"/>
  <c r="I23" i="12"/>
  <c r="K23" i="12"/>
  <c r="O23" i="12"/>
  <c r="Q23" i="12"/>
  <c r="U23" i="12"/>
  <c r="F24" i="12"/>
  <c r="G24" i="12"/>
  <c r="M24" i="12" s="1"/>
  <c r="I24" i="12"/>
  <c r="K24" i="12"/>
  <c r="O24" i="12"/>
  <c r="Q24" i="12"/>
  <c r="U24" i="12"/>
  <c r="F25" i="12"/>
  <c r="G25" i="12"/>
  <c r="M25" i="12" s="1"/>
  <c r="I25" i="12"/>
  <c r="K25" i="12"/>
  <c r="O25" i="12"/>
  <c r="Q25" i="12"/>
  <c r="U25" i="12"/>
  <c r="F26" i="12"/>
  <c r="G26" i="12"/>
  <c r="M26" i="12" s="1"/>
  <c r="I26" i="12"/>
  <c r="K26" i="12"/>
  <c r="O26" i="12"/>
  <c r="Q26" i="12"/>
  <c r="U26" i="12"/>
  <c r="F27" i="12"/>
  <c r="G27" i="12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F29" i="12"/>
  <c r="G29" i="12"/>
  <c r="M29" i="12" s="1"/>
  <c r="I29" i="12"/>
  <c r="K29" i="12"/>
  <c r="O29" i="12"/>
  <c r="Q29" i="12"/>
  <c r="U29" i="12"/>
  <c r="F30" i="12"/>
  <c r="G30" i="12"/>
  <c r="M30" i="12" s="1"/>
  <c r="I30" i="12"/>
  <c r="K30" i="12"/>
  <c r="O30" i="12"/>
  <c r="Q30" i="12"/>
  <c r="U30" i="12"/>
  <c r="F31" i="12"/>
  <c r="G31" i="12"/>
  <c r="M31" i="12" s="1"/>
  <c r="I31" i="12"/>
  <c r="K31" i="12"/>
  <c r="O31" i="12"/>
  <c r="Q31" i="12"/>
  <c r="U31" i="12"/>
  <c r="F32" i="12"/>
  <c r="G32" i="12"/>
  <c r="M32" i="12" s="1"/>
  <c r="I32" i="12"/>
  <c r="K32" i="12"/>
  <c r="O32" i="12"/>
  <c r="Q32" i="12"/>
  <c r="U32" i="12"/>
  <c r="F33" i="12"/>
  <c r="G33" i="12"/>
  <c r="M33" i="12" s="1"/>
  <c r="I33" i="12"/>
  <c r="K33" i="12"/>
  <c r="O33" i="12"/>
  <c r="Q33" i="12"/>
  <c r="U33" i="12"/>
  <c r="F34" i="12"/>
  <c r="G34" i="12"/>
  <c r="M34" i="12" s="1"/>
  <c r="I34" i="12"/>
  <c r="K34" i="12"/>
  <c r="O34" i="12"/>
  <c r="Q34" i="12"/>
  <c r="U34" i="12"/>
  <c r="F35" i="12"/>
  <c r="G35" i="12"/>
  <c r="M35" i="12" s="1"/>
  <c r="I35" i="12"/>
  <c r="K35" i="12"/>
  <c r="O35" i="12"/>
  <c r="Q35" i="12"/>
  <c r="U35" i="12"/>
  <c r="F36" i="12"/>
  <c r="G36" i="12"/>
  <c r="M36" i="12" s="1"/>
  <c r="I36" i="12"/>
  <c r="K36" i="12"/>
  <c r="O36" i="12"/>
  <c r="Q36" i="12"/>
  <c r="U36" i="12"/>
  <c r="F37" i="12"/>
  <c r="G37" i="12"/>
  <c r="M37" i="12" s="1"/>
  <c r="I37" i="12"/>
  <c r="K37" i="12"/>
  <c r="O37" i="12"/>
  <c r="Q37" i="12"/>
  <c r="U37" i="12"/>
  <c r="F38" i="12"/>
  <c r="G38" i="12"/>
  <c r="M38" i="12" s="1"/>
  <c r="I38" i="12"/>
  <c r="K38" i="12"/>
  <c r="O38" i="12"/>
  <c r="Q38" i="12"/>
  <c r="U38" i="12"/>
  <c r="F39" i="12"/>
  <c r="G39" i="12"/>
  <c r="M39" i="12" s="1"/>
  <c r="I39" i="12"/>
  <c r="K39" i="12"/>
  <c r="O39" i="12"/>
  <c r="Q39" i="12"/>
  <c r="U39" i="12"/>
  <c r="F40" i="12"/>
  <c r="G40" i="12"/>
  <c r="M40" i="12" s="1"/>
  <c r="I40" i="12"/>
  <c r="K40" i="12"/>
  <c r="O40" i="12"/>
  <c r="Q40" i="12"/>
  <c r="U40" i="12"/>
  <c r="F41" i="12"/>
  <c r="G41" i="12"/>
  <c r="M41" i="12" s="1"/>
  <c r="I41" i="12"/>
  <c r="K41" i="12"/>
  <c r="O41" i="12"/>
  <c r="Q41" i="12"/>
  <c r="U41" i="12"/>
  <c r="F42" i="12"/>
  <c r="G42" i="12"/>
  <c r="M42" i="12" s="1"/>
  <c r="I42" i="12"/>
  <c r="K42" i="12"/>
  <c r="O42" i="12"/>
  <c r="Q42" i="12"/>
  <c r="U42" i="12"/>
  <c r="F43" i="12"/>
  <c r="G43" i="12"/>
  <c r="M43" i="12" s="1"/>
  <c r="I43" i="12"/>
  <c r="K43" i="12"/>
  <c r="O43" i="12"/>
  <c r="Q43" i="12"/>
  <c r="U43" i="12"/>
  <c r="F45" i="12"/>
  <c r="G45" i="12"/>
  <c r="G44" i="12" s="1"/>
  <c r="I52" i="1" s="1"/>
  <c r="I45" i="12"/>
  <c r="I44" i="12" s="1"/>
  <c r="K45" i="12"/>
  <c r="K44" i="12" s="1"/>
  <c r="O45" i="12"/>
  <c r="O44" i="12" s="1"/>
  <c r="Q45" i="12"/>
  <c r="Q44" i="12" s="1"/>
  <c r="U45" i="12"/>
  <c r="U44" i="12" s="1"/>
  <c r="F47" i="12"/>
  <c r="G47" i="12"/>
  <c r="M47" i="12" s="1"/>
  <c r="I47" i="12"/>
  <c r="K47" i="12"/>
  <c r="O47" i="12"/>
  <c r="Q47" i="12"/>
  <c r="U47" i="12"/>
  <c r="F48" i="12"/>
  <c r="G48" i="12"/>
  <c r="M48" i="12" s="1"/>
  <c r="I48" i="12"/>
  <c r="K48" i="12"/>
  <c r="O48" i="12"/>
  <c r="Q48" i="12"/>
  <c r="U48" i="12"/>
  <c r="F49" i="12"/>
  <c r="G49" i="12"/>
  <c r="M49" i="12" s="1"/>
  <c r="I49" i="12"/>
  <c r="K49" i="12"/>
  <c r="O49" i="12"/>
  <c r="Q49" i="12"/>
  <c r="U49" i="12"/>
  <c r="I20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G16" i="13" l="1"/>
  <c r="M17" i="13"/>
  <c r="M16" i="13" s="1"/>
  <c r="G116" i="13"/>
  <c r="M117" i="13"/>
  <c r="M116" i="13" s="1"/>
  <c r="M9" i="13"/>
  <c r="M8" i="13" s="1"/>
  <c r="G10" i="12"/>
  <c r="I48" i="1" s="1"/>
  <c r="M11" i="12"/>
  <c r="M10" i="12" s="1"/>
  <c r="M45" i="12"/>
  <c r="M44" i="12" s="1"/>
  <c r="M15" i="12"/>
  <c r="M14" i="12" s="1"/>
  <c r="M13" i="12"/>
  <c r="M12" i="12" s="1"/>
  <c r="G13" i="13"/>
  <c r="AD124" i="13"/>
  <c r="M14" i="13"/>
  <c r="M13" i="13" s="1"/>
  <c r="M11" i="13"/>
  <c r="M10" i="13" s="1"/>
  <c r="G27" i="14"/>
  <c r="G30" i="14" s="1"/>
  <c r="F9" i="12" s="1"/>
  <c r="G9" i="12" s="1"/>
  <c r="M9" i="12" s="1"/>
  <c r="M8" i="12" s="1"/>
  <c r="U119" i="13"/>
  <c r="Q119" i="13"/>
  <c r="O119" i="13"/>
  <c r="M119" i="13"/>
  <c r="K119" i="13"/>
  <c r="I119" i="13"/>
  <c r="G119" i="13"/>
  <c r="U23" i="13"/>
  <c r="Q23" i="13"/>
  <c r="O23" i="13"/>
  <c r="M23" i="13"/>
  <c r="K23" i="13"/>
  <c r="I23" i="13"/>
  <c r="G23" i="13"/>
  <c r="G23" i="1"/>
  <c r="U46" i="12"/>
  <c r="Q46" i="12"/>
  <c r="O46" i="12"/>
  <c r="M46" i="12"/>
  <c r="K46" i="12"/>
  <c r="I46" i="12"/>
  <c r="G46" i="12"/>
  <c r="I53" i="1" s="1"/>
  <c r="I19" i="1" s="1"/>
  <c r="U16" i="12"/>
  <c r="Q16" i="12"/>
  <c r="O16" i="12"/>
  <c r="M16" i="12"/>
  <c r="K16" i="12"/>
  <c r="I16" i="12"/>
  <c r="G16" i="12"/>
  <c r="I51" i="1" l="1"/>
  <c r="G51" i="12"/>
  <c r="AD51" i="12"/>
  <c r="G39" i="1" s="1"/>
  <c r="H39" i="1" s="1"/>
  <c r="G8" i="12"/>
  <c r="I47" i="1" s="1"/>
  <c r="G24" i="1"/>
  <c r="G40" i="1" l="1"/>
  <c r="G25" i="1" s="1"/>
  <c r="I16" i="1"/>
  <c r="I21" i="1" s="1"/>
  <c r="H40" i="1"/>
  <c r="I39" i="1"/>
  <c r="I40" i="1" s="1"/>
  <c r="J39" i="1" s="1"/>
  <c r="J40" i="1" s="1"/>
  <c r="G28" i="1" l="1"/>
  <c r="G26" i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<sst xmlns="http://schemas.openxmlformats.org/spreadsheetml/2006/main" count="730" uniqueCount="298">
  <si>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</si>
  <si>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</si>
  <si>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</si>
  <si>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</si>
  <si>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</si>
  <si>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</si>
  <si>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</si>
  <si>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</si>
  <si>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</si>
  <si>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</si>
  <si>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</si>
  <si>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</si>
  <si>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</si>
  <si>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</si>
  <si>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</si>
  <si>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</si>
  <si>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</si>
  <si>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</si>
  <si>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</si>
  <si>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</si>
  <si>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</si>
  <si>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</si>
  <si>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</si>
  <si>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</si>
  <si>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</si>
  <si>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</si>
  <si>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</si>
  <si>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</si>
  <si>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</si>
  <si>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</si>
  <si>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</si>
  <si>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</si>
  <si>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</si>
  <si>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</si>
  <si>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</si>
  <si>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</si>
  <si>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</si>
  <si>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</si>
  <si>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</si>
  <si>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</si>
  <si>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</si>
  <si>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</si>
  <si>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</si>
  <si>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ÚFE AV ČR, Chaberská 57, Praha 8</t>
  </si>
  <si>
    <t>Rozpočet:</t>
  </si>
  <si>
    <t>Misto</t>
  </si>
  <si>
    <t>Injektáž středových pilot</t>
  </si>
  <si>
    <t>Rozpočet</t>
  </si>
  <si>
    <t>Celkem za stavbu</t>
  </si>
  <si>
    <t>CZK</t>
  </si>
  <si>
    <t>Rekapitulace dílů</t>
  </si>
  <si>
    <t>Typ dílu</t>
  </si>
  <si>
    <t>22</t>
  </si>
  <si>
    <t>Piloty- trysková injektáž</t>
  </si>
  <si>
    <t>3</t>
  </si>
  <si>
    <t>Svislé a kompletní konstrukce</t>
  </si>
  <si>
    <t>61</t>
  </si>
  <si>
    <t>Upravy povrchů vnitřní</t>
  </si>
  <si>
    <t>94</t>
  </si>
  <si>
    <t>Lešení a stavební výtahy</t>
  </si>
  <si>
    <t>96</t>
  </si>
  <si>
    <t>Bourání konstrukcí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</si>
  <si>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</si>
  <si>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</si>
  <si>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</si>
  <si>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</si>
  <si>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</si>
  <si>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</si>
  <si>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</si>
  <si>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</si>
  <si>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</si>
  <si>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</si>
  <si>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</si>
  <si>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</si>
  <si>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</si>
  <si>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</si>
  <si>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</si>
  <si>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</si>
  <si>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</si>
  <si>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</si>
  <si>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</si>
  <si>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</si>
  <si>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</si>
  <si>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</si>
  <si>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</si>
  <si>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</si>
  <si>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</si>
  <si>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</si>
  <si>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</si>
  <si>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</si>
  <si>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</si>
  <si>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</si>
  <si>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</si>
  <si>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22101</t>
  </si>
  <si>
    <t>Náklady dle přílohy</t>
  </si>
  <si>
    <t>soub</t>
  </si>
  <si>
    <t>POL1_0</t>
  </si>
  <si>
    <t>311238112R00</t>
  </si>
  <si>
    <t>Zdivo POROTHERM 17,5 P+D P10 na maltu vápenocementovou 5 MPa, tl. 175 mm</t>
  </si>
  <si>
    <t>m2</t>
  </si>
  <si>
    <t>612421637R00</t>
  </si>
  <si>
    <t>Omítka vnitřní zdiva, MVC, štuková</t>
  </si>
  <si>
    <t>941955002R00</t>
  </si>
  <si>
    <t>Lešení lehké pomocné, výška podlahy do 1,9 m</t>
  </si>
  <si>
    <t>960991</t>
  </si>
  <si>
    <t>Odpojení objektu od stávajících sítí (EL, voda,, plyn, teplovod)</t>
  </si>
  <si>
    <t>960992</t>
  </si>
  <si>
    <t>Odpojení a zaslepení splaškové kanalizace</t>
  </si>
  <si>
    <t>960993</t>
  </si>
  <si>
    <t>Přeložení svodů dešťové kanalizace</t>
  </si>
  <si>
    <t>962031124R00</t>
  </si>
  <si>
    <t>Bourání příček z cihel pálených děrovan. tl.115 mm</t>
  </si>
  <si>
    <t>962032241R00</t>
  </si>
  <si>
    <t>Bourání zdiva z cihel pálených na MC</t>
  </si>
  <si>
    <t>m3</t>
  </si>
  <si>
    <t>962081141R00</t>
  </si>
  <si>
    <t>Bourání příček ze skleněných tvárnic tl. 15 cm</t>
  </si>
  <si>
    <t>968061125R00</t>
  </si>
  <si>
    <t>Vyvěšení dřevěných dveřních křídel pl. do 2 m2</t>
  </si>
  <si>
    <t>kus</t>
  </si>
  <si>
    <t>968072455R00</t>
  </si>
  <si>
    <t>Vybourání kovových dveřních zárubní pl. do 2 m2</t>
  </si>
  <si>
    <t>968072456R00</t>
  </si>
  <si>
    <t>Vybourání kovových dveřních zárubní pl. nad 2 m2</t>
  </si>
  <si>
    <t>965081712RT1</t>
  </si>
  <si>
    <t>Bourání dlažeb keramických tl.10 mm, pl. do 1 m2, ručně, dlaždice keramické</t>
  </si>
  <si>
    <t>965081713RT1</t>
  </si>
  <si>
    <t>Bourání dlažeb keramických tl.10 mm, nad 1 m2, ručně, dlaždice keramické</t>
  </si>
  <si>
    <t>776511810RT3</t>
  </si>
  <si>
    <t>Odstranění PVC a koberců lepených bez podložky, z ploch do 10 m2</t>
  </si>
  <si>
    <t>965042121RT1</t>
  </si>
  <si>
    <t>Bourání mazanin betonových tl. 10 cm, pl. 1 m2, ručně tl. mazaniny 5 - 8 cm</t>
  </si>
  <si>
    <t>965042131RT1</t>
  </si>
  <si>
    <t>Bourání mazanin betonových  tl. 10 cm, pl. 4 m2, ručně tl. mazaniny 5 - 8 cm</t>
  </si>
  <si>
    <t>762526811R00</t>
  </si>
  <si>
    <t>Demontáž podlah bez polštářů z heraklitu do 2,5 cm</t>
  </si>
  <si>
    <t>965042121RT2</t>
  </si>
  <si>
    <t>Bourání mazanin betonových tl. 10 cm, pl. 1 m2, ručně tl. mazaniny 8 - 10 cm</t>
  </si>
  <si>
    <t>965042131RT2</t>
  </si>
  <si>
    <t>Bourání mazanin betonových  tl. 10 cm, pl. 4 m2, ručně tl. mazaniny 8 - 10 cm</t>
  </si>
  <si>
    <t>965049111RT1</t>
  </si>
  <si>
    <t>Příplatek, bourání mazanin se svař. síťí tl. 10 cm, jednostranná výztuž svařovanou sítí</t>
  </si>
  <si>
    <t>965082932RT2</t>
  </si>
  <si>
    <t>Odstranění násypu tl. do 20 cm, plocha do 2 m2, tl. násypu 15 - 20 cm, plocha do 2 m2</t>
  </si>
  <si>
    <t>711140101R00</t>
  </si>
  <si>
    <t>Odstranění izolace proti vlhkosti na ploše vodorovné, asfaltové pásy přitavením, 1 vrstva</t>
  </si>
  <si>
    <t>979990101R00</t>
  </si>
  <si>
    <t>Poplatek za uložení směsi betonu a cihel skupina 170101 a 170102</t>
  </si>
  <si>
    <t>t</t>
  </si>
  <si>
    <t>979990109R00</t>
  </si>
  <si>
    <t>Poplatek za uložení suti - skleněné tvárnice, skupina odpadu 070202</t>
  </si>
  <si>
    <t>979990121R00</t>
  </si>
  <si>
    <t>Poplatek za uložení suti - asfaltové pásy, skupina odpadu 170302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</si>
  <si>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</si>
  <si>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</si>
  <si>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</si>
  <si>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</si>
  <si>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</si>
  <si>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</si>
  <si>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</si>
  <si>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</si>
  <si>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999281108R00</t>
  </si>
  <si>
    <t>Přesun hmot pro opravy a údržbu do výšky 12 m</t>
  </si>
  <si>
    <t>005121011R</t>
  </si>
  <si>
    <t xml:space="preserve">Zařízení staveniště </t>
  </si>
  <si>
    <t>004111020R</t>
  </si>
  <si>
    <t>Vypracování dokumentace skutečného stavu</t>
  </si>
  <si>
    <t>005122010R</t>
  </si>
  <si>
    <t>Ztížené výrobní podmínky</t>
  </si>
  <si>
    <t/>
  </si>
  <si>
    <t>SUM</t>
  </si>
  <si>
    <t>Poznámky uchazeče k zadání</t>
  </si>
  <si>
    <t>POPUZIV</t>
  </si>
  <si>
    <t>END</t>
  </si>
  <si>
    <t>VV</t>
  </si>
  <si>
    <t>0,041+0,802+0,03+0,039</t>
  </si>
  <si>
    <t>22,758*4</t>
  </si>
  <si>
    <t>22,758*14</t>
  </si>
  <si>
    <t>22,758-0,192-0,074</t>
  </si>
  <si>
    <t>2,0*0,85+1,7*0,8</t>
  </si>
  <si>
    <t>3,9</t>
  </si>
  <si>
    <t>2,58+5,6525</t>
  </si>
  <si>
    <t>(0,438+1,08125)/0,1*0,2</t>
  </si>
  <si>
    <t>0,438+1,08125</t>
  </si>
  <si>
    <t>(2,0*0,85+1,7*0,8)*0,1</t>
  </si>
  <si>
    <t>(5,6525+2,10)*0,1</t>
  </si>
  <si>
    <t>(2,58+1,8)*0,1</t>
  </si>
  <si>
    <t>1,7*0,8</t>
  </si>
  <si>
    <t>2,0*0,85</t>
  </si>
  <si>
    <t>potěr:</t>
  </si>
  <si>
    <t>PVC:</t>
  </si>
  <si>
    <t>výměra dle bourání dlažby:</t>
  </si>
  <si>
    <t>1,7*0,8*0,075</t>
  </si>
  <si>
    <t>m.č.7:</t>
  </si>
  <si>
    <t>2,0*0,85*0,075</t>
  </si>
  <si>
    <t>m.č. 1:</t>
  </si>
  <si>
    <t>mazanina s potěrem:</t>
  </si>
  <si>
    <t>2,10*0,071</t>
  </si>
  <si>
    <t>pod PVC:</t>
  </si>
  <si>
    <t>5,6525*0,05</t>
  </si>
  <si>
    <t>pod keram dlažbu:</t>
  </si>
  <si>
    <t>1,8*0,071</t>
  </si>
  <si>
    <t>2,58*0,05</t>
  </si>
  <si>
    <t>pod keram. dlažbu:</t>
  </si>
  <si>
    <t>Mezisoučet</t>
  </si>
  <si>
    <t>2,0*1,05</t>
  </si>
  <si>
    <t>m.č.2:</t>
  </si>
  <si>
    <t>výměra nad 1m2:</t>
  </si>
  <si>
    <t>1,0*0,8</t>
  </si>
  <si>
    <t>m.č. 4:</t>
  </si>
  <si>
    <t>1,0*1,0</t>
  </si>
  <si>
    <t>m.č. 2:</t>
  </si>
  <si>
    <t>výměra do 1m2:</t>
  </si>
  <si>
    <t>1,55*0,85</t>
  </si>
  <si>
    <t>2,0*0,85*2</t>
  </si>
  <si>
    <t>1,1*0,85</t>
  </si>
  <si>
    <t>m.č. 11:</t>
  </si>
  <si>
    <t>2,0*0,3</t>
  </si>
  <si>
    <t>m.č. 8:</t>
  </si>
  <si>
    <t>1,1*1,0</t>
  </si>
  <si>
    <t>m.č.5:</t>
  </si>
  <si>
    <t>1,1*0,8</t>
  </si>
  <si>
    <t>1,45*1,97*2</t>
  </si>
  <si>
    <t>0,8*1,97*2</t>
  </si>
  <si>
    <t>2,0*2+1,0*2</t>
  </si>
  <si>
    <t>1,8*1,3</t>
  </si>
  <si>
    <t>nadsvětlík m.č. 10-11:</t>
  </si>
  <si>
    <t>(1,0+0,2+1,3)*0,3*3,365</t>
  </si>
  <si>
    <t>-1,8*1,3</t>
  </si>
  <si>
    <t>-1,45*1,97</t>
  </si>
  <si>
    <t>1,8*3,365</t>
  </si>
  <si>
    <t>-0,8*1,97*2</t>
  </si>
  <si>
    <t>(1,8+1,349+1,0)*3,365</t>
  </si>
  <si>
    <t>(1,7+1,0+1,9685)*3,365</t>
  </si>
  <si>
    <t>(1,7+1,0*2)*3,365</t>
  </si>
  <si>
    <t>(1,7+3,1)*1,0</t>
  </si>
  <si>
    <t>(3,5+1,5)*1,0</t>
  </si>
  <si>
    <t>(3,5+1,7)*1,0</t>
  </si>
  <si>
    <t>(3,0+1,0)*1,0</t>
  </si>
  <si>
    <t>pro bourání:</t>
  </si>
  <si>
    <t>(1,0+0,2+1,3)*3,365*2</t>
  </si>
  <si>
    <t>CELKEM</t>
  </si>
  <si>
    <t>1.</t>
  </si>
  <si>
    <t>Zpracování DSPS a předávací dokumentace stavby</t>
  </si>
  <si>
    <t>dny</t>
  </si>
  <si>
    <t>Použití vlastního zdroje elektrického proudu (elektrocentrály), kapacita min. 100 A</t>
  </si>
  <si>
    <t>000000000-R</t>
  </si>
  <si>
    <t>1.11</t>
  </si>
  <si>
    <t>Doprava znehodnocené suspenze ze stavby na skládku - příplatek za km</t>
  </si>
  <si>
    <t>Poplatek za uložení na skládce (skládkovné) stavebního odpadu betonového kód odpadu 17 01 01</t>
  </si>
  <si>
    <t>469973111</t>
  </si>
  <si>
    <t>1.9</t>
  </si>
  <si>
    <t>Příplatek k vodorovnému přemístění znehodnocené suspenze  na každých 1000 m</t>
  </si>
  <si>
    <t>162704149</t>
  </si>
  <si>
    <t>1.8</t>
  </si>
  <si>
    <t>Doprava znehodnocené suspenze ze stavby na skládku</t>
  </si>
  <si>
    <t xml:space="preserve">Vodorovné přemístění znehodnocené suspenze přes 5000 do 6000 m </t>
  </si>
  <si>
    <t>162704141</t>
  </si>
  <si>
    <t>1.7</t>
  </si>
  <si>
    <t>Čerpání odpadní suspenze od vrtu do cisterny nebo autodomíchávače, do vzdálenosti 50 m</t>
  </si>
  <si>
    <t>Čerpání znehodnocené suspenze na dopravní prostředek nebo do jímky</t>
  </si>
  <si>
    <t>282606061</t>
  </si>
  <si>
    <t>1.6</t>
  </si>
  <si>
    <t>Dodání a aplikace cementových injekčních hmot pro tryskovou injektáž</t>
  </si>
  <si>
    <t>Cement portlandský směsný CEM II 32,5MPa</t>
  </si>
  <si>
    <t>58522150</t>
  </si>
  <si>
    <t>1.5</t>
  </si>
  <si>
    <t>Celkem 16 ks pilířů TI, délky průměrně 6 m</t>
  </si>
  <si>
    <t>m</t>
  </si>
  <si>
    <t xml:space="preserve">Trysková injektáž sloupy D do 1000 mm stísněné podmínky </t>
  </si>
  <si>
    <t>282606015</t>
  </si>
  <si>
    <t>1.4</t>
  </si>
  <si>
    <t>Celkem 16 ks vrtů pro tryskovou injektáž, délky průměrně 12 m</t>
  </si>
  <si>
    <t>Vrty maloprofilové D do 56 mm úklon do 45° hl 0 až 25 m hornina III a IV omezený prostor</t>
  </si>
  <si>
    <t>224121114</t>
  </si>
  <si>
    <t>1.3</t>
  </si>
  <si>
    <t>Jádrové vrty prům. min. 180 mm, svislé, přes desku podlahy nebo přes hlavici piloty.</t>
  </si>
  <si>
    <t>Rychlostní diamant vrtání jádrové D do 200 mm úklon do 45° hl do 25 m hor. V a VI omezený prostor</t>
  </si>
  <si>
    <t>223121116-R</t>
  </si>
  <si>
    <t>1.2</t>
  </si>
  <si>
    <t>Založení -  Trysková injektáž (TI)</t>
  </si>
  <si>
    <t>Poznámka</t>
  </si>
  <si>
    <t>Celková cena
(Kč)</t>
  </si>
  <si>
    <t>Jedn. cena
(Kč)</t>
  </si>
  <si>
    <t>M. j.</t>
  </si>
  <si>
    <t>Množství</t>
  </si>
  <si>
    <r>
      <t xml:space="preserve">Popis položky
</t>
    </r>
    <r>
      <rPr>
        <sz val="9"/>
        <color theme="0" tint="-0.499984740745262"/>
        <rFont val="Calibri"/>
        <family val="2"/>
        <charset val="238"/>
        <scheme val="minor"/>
      </rPr>
      <t>(výpočet, komentář k položce atd.)</t>
    </r>
  </si>
  <si>
    <t>Kód dle ÚRS</t>
  </si>
  <si>
    <t>Poř.
číslo</t>
  </si>
  <si>
    <t>Dodavatel:</t>
  </si>
  <si>
    <t>Datum:</t>
  </si>
  <si>
    <t>Podchycení základových pilot tryskovou injektáží</t>
  </si>
  <si>
    <t>Část:</t>
  </si>
  <si>
    <t>Nový pavilon ÚFE v Kobylisích</t>
  </si>
  <si>
    <t>Stavba:</t>
  </si>
  <si>
    <t>VÝKAZ VÝMĚR</t>
  </si>
  <si>
    <t>t.km</t>
  </si>
  <si>
    <t>t.m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</si>
</sst>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340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5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Font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8" fillId="3" borderId="54" xfId="0" applyNumberFormat="1" applyFont="1" applyFill="1" applyBorder="1" applyAlignment="1">
      <alignment vertical="top"/>
    </xf>
    <xf numFmtId="0" fontId="8" fillId="3" borderId="43" xfId="0" applyFont="1" applyFill="1" applyBorder="1" applyAlignment="1">
      <alignment vertical="top"/>
    </xf>
    <xf numFmtId="49" fontId="8" fillId="3" borderId="43" xfId="0" applyNumberFormat="1" applyFont="1" applyFill="1" applyBorder="1" applyAlignment="1">
      <alignment horizontal="left" vertical="top" wrapText="1"/>
    </xf>
    <xf numFmtId="49" fontId="8" fillId="3" borderId="43" xfId="0" applyNumberFormat="1" applyFont="1" applyFill="1" applyBorder="1" applyAlignment="1">
      <alignment vertical="top"/>
    </xf>
    <xf numFmtId="0" fontId="8" fillId="3" borderId="53" xfId="0" applyFont="1" applyFill="1" applyBorder="1" applyAlignment="1">
      <alignment vertical="top"/>
    </xf>
    <xf numFmtId="164" fontId="17" fillId="0" borderId="33" xfId="0" applyNumberFormat="1" applyFont="1" applyBorder="1" applyAlignment="1">
      <alignment vertical="top" wrapText="1" shrinkToFit="1"/>
    </xf>
    <xf numFmtId="0" fontId="17" fillId="0" borderId="34" xfId="0" applyFont="1" applyBorder="1" applyAlignment="1">
      <alignment vertical="top" wrapText="1" shrinkToFit="1"/>
    </xf>
    <xf numFmtId="0" fontId="17" fillId="0" borderId="33" xfId="0" quotePrefix="1" applyFont="1" applyBorder="1" applyAlignment="1">
      <alignment horizontal="left" vertical="top" wrapText="1"/>
    </xf>
    <xf numFmtId="164" fontId="18" fillId="0" borderId="33" xfId="0" applyNumberFormat="1" applyFont="1" applyBorder="1" applyAlignment="1">
      <alignment vertical="top" wrapText="1" shrinkToFit="1"/>
    </xf>
    <xf numFmtId="0" fontId="18" fillId="0" borderId="34" xfId="0" applyFont="1" applyBorder="1" applyAlignment="1">
      <alignment vertical="top" wrapText="1" shrinkToFit="1"/>
    </xf>
    <xf numFmtId="0" fontId="18" fillId="0" borderId="33" xfId="0" quotePrefix="1" applyFont="1" applyBorder="1" applyAlignment="1">
      <alignment horizontal="left" vertical="top" wrapText="1"/>
    </xf>
    <xf numFmtId="0" fontId="0" fillId="3" borderId="55" xfId="0" applyFill="1" applyBorder="1" applyAlignment="1">
      <alignment vertical="top"/>
    </xf>
    <xf numFmtId="0" fontId="0" fillId="3" borderId="56" xfId="0" applyFill="1" applyBorder="1" applyAlignment="1">
      <alignment vertical="top"/>
    </xf>
    <xf numFmtId="4" fontId="0" fillId="3" borderId="55" xfId="0" applyNumberFormat="1" applyFill="1" applyBorder="1" applyAlignment="1">
      <alignment vertical="top"/>
    </xf>
    <xf numFmtId="164" fontId="0" fillId="3" borderId="55" xfId="0" applyNumberFormat="1" applyFill="1" applyBorder="1" applyAlignment="1">
      <alignment vertical="top"/>
    </xf>
    <xf numFmtId="0" fontId="0" fillId="3" borderId="57" xfId="0" applyFill="1" applyBorder="1" applyAlignment="1">
      <alignment vertical="top"/>
    </xf>
    <xf numFmtId="49" fontId="0" fillId="3" borderId="55" xfId="0" applyNumberFormat="1" applyFill="1" applyBorder="1" applyAlignment="1">
      <alignment vertical="top"/>
    </xf>
    <xf numFmtId="49" fontId="0" fillId="3" borderId="56" xfId="0" applyNumberFormat="1" applyFill="1" applyBorder="1" applyAlignment="1">
      <alignment vertical="top"/>
    </xf>
    <xf numFmtId="0" fontId="0" fillId="3" borderId="58" xfId="0" applyFill="1" applyBorder="1" applyAlignment="1">
      <alignment wrapText="1"/>
    </xf>
    <xf numFmtId="0" fontId="0" fillId="3" borderId="59" xfId="0" applyFill="1" applyBorder="1" applyAlignment="1">
      <alignment wrapText="1"/>
    </xf>
    <xf numFmtId="0" fontId="0" fillId="3" borderId="60" xfId="0" applyFill="1" applyBorder="1"/>
    <xf numFmtId="0" fontId="0" fillId="3" borderId="52" xfId="0" applyFill="1" applyBorder="1"/>
    <xf numFmtId="49" fontId="0" fillId="3" borderId="52" xfId="0" applyNumberFormat="1" applyFill="1" applyBorder="1"/>
    <xf numFmtId="0" fontId="0" fillId="3" borderId="61" xfId="0" applyFill="1" applyBorder="1"/>
    <xf numFmtId="0" fontId="0" fillId="3" borderId="62" xfId="0" applyFill="1" applyBorder="1"/>
    <xf numFmtId="49" fontId="0" fillId="3" borderId="62" xfId="0" applyNumberFormat="1" applyFill="1" applyBorder="1"/>
    <xf numFmtId="0" fontId="0" fillId="3" borderId="63" xfId="0" applyFill="1" applyBorder="1"/>
    <xf numFmtId="49" fontId="0" fillId="0" borderId="65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49" fontId="0" fillId="0" borderId="68" xfId="0" applyNumberFormat="1" applyBorder="1" applyAlignment="1">
      <alignment vertical="center"/>
    </xf>
    <xf numFmtId="0" fontId="0" fillId="0" borderId="69" xfId="0" applyBorder="1" applyAlignment="1">
      <alignment vertical="center"/>
    </xf>
    <xf numFmtId="0" fontId="19" fillId="0" borderId="0" xfId="2" applyAlignment="1">
      <alignment vertical="center"/>
    </xf>
    <xf numFmtId="0" fontId="19" fillId="0" borderId="0" xfId="2" applyAlignment="1">
      <alignment horizontal="center" vertical="center"/>
    </xf>
    <xf numFmtId="0" fontId="20" fillId="0" borderId="67" xfId="2" applyFont="1" applyBorder="1" applyAlignment="1">
      <alignment vertical="center" wrapText="1"/>
    </xf>
    <xf numFmtId="4" fontId="21" fillId="0" borderId="68" xfId="2" applyNumberFormat="1" applyFont="1" applyBorder="1" applyAlignment="1">
      <alignment vertical="center" wrapText="1"/>
    </xf>
    <xf numFmtId="4" fontId="19" fillId="0" borderId="68" xfId="2" applyNumberFormat="1" applyBorder="1" applyAlignment="1">
      <alignment vertical="center" wrapText="1"/>
    </xf>
    <xf numFmtId="0" fontId="19" fillId="0" borderId="68" xfId="2" applyBorder="1" applyAlignment="1">
      <alignment horizontal="center" vertical="center" wrapText="1"/>
    </xf>
    <xf numFmtId="0" fontId="22" fillId="0" borderId="68" xfId="2" applyFont="1" applyBorder="1" applyAlignment="1">
      <alignment vertical="center" wrapText="1"/>
    </xf>
    <xf numFmtId="49" fontId="23" fillId="0" borderId="68" xfId="2" applyNumberFormat="1" applyFont="1" applyBorder="1" applyAlignment="1">
      <alignment horizontal="center" vertical="center" wrapText="1"/>
    </xf>
    <xf numFmtId="49" fontId="23" fillId="0" borderId="56" xfId="2" applyNumberFormat="1" applyFont="1" applyBorder="1" applyAlignment="1">
      <alignment horizontal="center" vertical="center" wrapText="1"/>
    </xf>
    <xf numFmtId="0" fontId="19" fillId="0" borderId="70" xfId="2" applyBorder="1" applyAlignment="1">
      <alignment vertical="center" wrapText="1"/>
    </xf>
    <xf numFmtId="4" fontId="19" fillId="0" borderId="71" xfId="2" applyNumberFormat="1" applyBorder="1" applyAlignment="1">
      <alignment vertical="center" wrapText="1"/>
    </xf>
    <xf numFmtId="0" fontId="19" fillId="0" borderId="71" xfId="2" applyBorder="1" applyAlignment="1">
      <alignment horizontal="center" vertical="center" wrapText="1"/>
    </xf>
    <xf numFmtId="0" fontId="19" fillId="0" borderId="71" xfId="2" applyBorder="1" applyAlignment="1">
      <alignment vertical="center" wrapText="1"/>
    </xf>
    <xf numFmtId="49" fontId="19" fillId="0" borderId="71" xfId="2" applyNumberFormat="1" applyBorder="1" applyAlignment="1">
      <alignment horizontal="center" vertical="center" wrapText="1"/>
    </xf>
    <xf numFmtId="49" fontId="19" fillId="0" borderId="72" xfId="2" applyNumberFormat="1" applyBorder="1" applyAlignment="1">
      <alignment horizontal="center" vertical="center" wrapText="1"/>
    </xf>
    <xf numFmtId="0" fontId="19" fillId="0" borderId="73" xfId="2" applyBorder="1" applyAlignment="1">
      <alignment vertical="center" wrapText="1"/>
    </xf>
    <xf numFmtId="4" fontId="19" fillId="0" borderId="74" xfId="2" applyNumberFormat="1" applyBorder="1" applyAlignment="1">
      <alignment vertical="center" wrapText="1"/>
    </xf>
    <xf numFmtId="0" fontId="19" fillId="0" borderId="74" xfId="2" applyBorder="1" applyAlignment="1">
      <alignment horizontal="center" vertical="center" wrapText="1"/>
    </xf>
    <xf numFmtId="0" fontId="19" fillId="0" borderId="74" xfId="2" applyBorder="1" applyAlignment="1">
      <alignment vertical="center" wrapText="1"/>
    </xf>
    <xf numFmtId="49" fontId="19" fillId="0" borderId="74" xfId="2" applyNumberFormat="1" applyBorder="1" applyAlignment="1">
      <alignment horizontal="center" vertical="center" wrapText="1"/>
    </xf>
    <xf numFmtId="49" fontId="19" fillId="0" borderId="75" xfId="2" applyNumberFormat="1" applyBorder="1" applyAlignment="1">
      <alignment horizontal="center" vertical="center" wrapText="1"/>
    </xf>
    <xf numFmtId="0" fontId="20" fillId="0" borderId="73" xfId="2" applyFont="1" applyBorder="1" applyAlignment="1">
      <alignment vertical="center" wrapText="1"/>
    </xf>
    <xf numFmtId="4" fontId="21" fillId="0" borderId="74" xfId="2" applyNumberFormat="1" applyFont="1" applyBorder="1" applyAlignment="1">
      <alignment vertical="center" wrapText="1"/>
    </xf>
    <xf numFmtId="0" fontId="22" fillId="0" borderId="74" xfId="2" applyFont="1" applyBorder="1" applyAlignment="1">
      <alignment vertical="center" wrapText="1"/>
    </xf>
    <xf numFmtId="49" fontId="22" fillId="0" borderId="74" xfId="2" applyNumberFormat="1" applyFont="1" applyBorder="1" applyAlignment="1">
      <alignment horizontal="center" vertical="center" wrapText="1"/>
    </xf>
    <xf numFmtId="49" fontId="22" fillId="0" borderId="75" xfId="2" applyNumberFormat="1" applyFont="1" applyBorder="1" applyAlignment="1">
      <alignment horizontal="center" vertical="center" wrapText="1"/>
    </xf>
    <xf numFmtId="4" fontId="24" fillId="0" borderId="74" xfId="2" applyNumberFormat="1" applyFont="1" applyBorder="1" applyAlignment="1">
      <alignment vertical="center" wrapText="1"/>
    </xf>
    <xf numFmtId="0" fontId="24" fillId="0" borderId="74" xfId="2" applyFont="1" applyBorder="1" applyAlignment="1">
      <alignment vertical="center" wrapText="1"/>
    </xf>
    <xf numFmtId="0" fontId="19" fillId="0" borderId="76" xfId="2" applyBorder="1" applyAlignment="1">
      <alignment vertical="center" wrapText="1"/>
    </xf>
    <xf numFmtId="4" fontId="19" fillId="0" borderId="76" xfId="2" applyNumberFormat="1" applyBorder="1" applyAlignment="1">
      <alignment vertical="center" wrapText="1"/>
    </xf>
    <xf numFmtId="0" fontId="19" fillId="0" borderId="76" xfId="2" applyBorder="1" applyAlignment="1">
      <alignment horizontal="center" vertical="center" wrapText="1"/>
    </xf>
    <xf numFmtId="49" fontId="19" fillId="0" borderId="76" xfId="2" applyNumberFormat="1" applyBorder="1" applyAlignment="1">
      <alignment horizontal="center" vertical="center" wrapText="1"/>
    </xf>
    <xf numFmtId="0" fontId="20" fillId="6" borderId="77" xfId="2" applyFont="1" applyFill="1" applyBorder="1" applyAlignment="1">
      <alignment vertical="center" wrapText="1"/>
    </xf>
    <xf numFmtId="4" fontId="19" fillId="6" borderId="78" xfId="2" applyNumberFormat="1" applyFill="1" applyBorder="1" applyAlignment="1">
      <alignment vertical="center" wrapText="1"/>
    </xf>
    <xf numFmtId="0" fontId="19" fillId="6" borderId="78" xfId="2" applyFill="1" applyBorder="1" applyAlignment="1">
      <alignment horizontal="center" vertical="center" wrapText="1"/>
    </xf>
    <xf numFmtId="0" fontId="22" fillId="6" borderId="78" xfId="2" applyFont="1" applyFill="1" applyBorder="1" applyAlignment="1">
      <alignment vertical="center" wrapText="1"/>
    </xf>
    <xf numFmtId="49" fontId="22" fillId="6" borderId="78" xfId="2" applyNumberFormat="1" applyFont="1" applyFill="1" applyBorder="1" applyAlignment="1">
      <alignment horizontal="center" vertical="center" wrapText="1"/>
    </xf>
    <xf numFmtId="49" fontId="22" fillId="6" borderId="79" xfId="2" applyNumberFormat="1" applyFont="1" applyFill="1" applyBorder="1" applyAlignment="1">
      <alignment horizontal="center" vertical="center" wrapText="1"/>
    </xf>
    <xf numFmtId="0" fontId="19" fillId="0" borderId="69" xfId="2" applyBorder="1" applyAlignment="1">
      <alignment horizontal="center" vertical="center"/>
    </xf>
    <xf numFmtId="0" fontId="19" fillId="0" borderId="69" xfId="2" applyBorder="1" applyAlignment="1">
      <alignment horizontal="center" vertical="center" wrapText="1"/>
    </xf>
    <xf numFmtId="0" fontId="26" fillId="0" borderId="69" xfId="2" applyFont="1" applyBorder="1" applyAlignment="1">
      <alignment horizontal="center" vertical="center" wrapText="1"/>
    </xf>
    <xf numFmtId="0" fontId="19" fillId="0" borderId="69" xfId="2" applyBorder="1" applyAlignment="1">
      <alignment horizontal="left" vertical="center" wrapText="1"/>
    </xf>
    <xf numFmtId="0" fontId="19" fillId="0" borderId="78" xfId="2" applyBorder="1" applyAlignment="1">
      <alignment horizontal="left" vertical="center"/>
    </xf>
    <xf numFmtId="0" fontId="27" fillId="0" borderId="0" xfId="2" applyFont="1" applyAlignment="1">
      <alignment horizontal="right" vertical="center"/>
    </xf>
    <xf numFmtId="14" fontId="19" fillId="0" borderId="78" xfId="2" applyNumberFormat="1" applyBorder="1" applyAlignment="1">
      <alignment horizontal="left" vertical="center"/>
    </xf>
    <xf numFmtId="0" fontId="28" fillId="0" borderId="0" xfId="2" applyFont="1" applyAlignment="1">
      <alignment vertical="center"/>
    </xf>
    <xf numFmtId="4" fontId="19" fillId="7" borderId="76" xfId="2" applyNumberFormat="1" applyFill="1" applyBorder="1" applyAlignment="1">
      <alignment vertical="center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9" fontId="0" fillId="0" borderId="68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7" xfId="0" applyBorder="1" applyAlignment="1">
      <alignment vertical="center"/>
    </xf>
    <xf numFmtId="49" fontId="0" fillId="0" borderId="65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vertical="center"/>
    </xf>
  </cellXfs>
  <cellStyles count="3">
    <cellStyle name="Normal" xfId="0" builtinId="0"/>
    <cellStyle name="normální 2" xfId="1" xr:uid="{00000000-0005-0000-0000-000001000000}"/>
    <cellStyle name="Normální 3" xfId="2" xr:uid="{1937E1C7-0F77-4159-A272-08B1F271C4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blonaStavb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260" t="s">
        <v>39</v>
      </c>
      <c r="B2" s="260"/>
      <c r="C2" s="260"/>
      <c r="D2" s="260"/>
      <c r="E2" s="260"/>
      <c r="F2" s="260"/>
      <c r="G2" s="26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opLeftCell="B1" zoomScaleNormal="100" zoomScaleSheetLayoutView="75" workbookViewId="0">
      <selection activeCell="I16" sqref="I16:J1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282" t="s">
        <v>42</v>
      </c>
      <c r="C1" s="283"/>
      <c r="D1" s="283"/>
      <c r="E1" s="283"/>
      <c r="F1" s="283"/>
      <c r="G1" s="283"/>
      <c r="H1" s="283"/>
      <c r="I1" s="283"/>
      <c r="J1" s="284"/>
    </row>
    <row r="2" spans="1:15" ht="23.25" customHeight="1" x14ac:dyDescent="0.2">
      <c r="A2" s="3"/>
      <c r="B2" s="70" t="s">
        <v>40</v>
      </c>
      <c r="C2" s="71"/>
      <c r="D2" s="298" t="s">
        <v>46</v>
      </c>
      <c r="E2" s="299"/>
      <c r="F2" s="299"/>
      <c r="G2" s="299"/>
      <c r="H2" s="299"/>
      <c r="I2" s="299"/>
      <c r="J2" s="300"/>
      <c r="O2" s="1"/>
    </row>
    <row r="3" spans="1:15" ht="23.25" customHeight="1" x14ac:dyDescent="0.2">
      <c r="A3" s="3"/>
      <c r="B3" s="72" t="s">
        <v>45</v>
      </c>
      <c r="C3" s="73"/>
      <c r="D3" s="302" t="s">
        <v>43</v>
      </c>
      <c r="E3" s="303"/>
      <c r="F3" s="303"/>
      <c r="G3" s="303"/>
      <c r="H3" s="303"/>
      <c r="I3" s="303"/>
      <c r="J3" s="304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/>
      <c r="E5" s="22"/>
      <c r="F5" s="22"/>
      <c r="G5" s="22"/>
      <c r="H5" s="24" t="s">
        <v>33</v>
      </c>
      <c r="I5" s="79"/>
      <c r="J5" s="9"/>
    </row>
    <row r="6" spans="1:15" ht="15.75" customHeight="1" x14ac:dyDescent="0.2">
      <c r="A6" s="3"/>
      <c r="B6" s="34"/>
      <c r="C6" s="22"/>
      <c r="D6" s="79"/>
      <c r="E6" s="22"/>
      <c r="F6" s="22"/>
      <c r="G6" s="22"/>
      <c r="H6" s="24" t="s">
        <v>34</v>
      </c>
      <c r="I6" s="79"/>
      <c r="J6" s="9"/>
    </row>
    <row r="7" spans="1:15" ht="15.75" customHeight="1" x14ac:dyDescent="0.2">
      <c r="A7" s="3"/>
      <c r="B7" s="35"/>
      <c r="C7" s="80"/>
      <c r="D7" s="69"/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94"/>
      <c r="E11" s="294"/>
      <c r="F11" s="294"/>
      <c r="G11" s="294"/>
      <c r="H11" s="24" t="s">
        <v>33</v>
      </c>
      <c r="I11" s="82"/>
      <c r="J11" s="9"/>
    </row>
    <row r="12" spans="1:15" ht="15.75" customHeight="1" x14ac:dyDescent="0.2">
      <c r="A12" s="3"/>
      <c r="B12" s="34"/>
      <c r="C12" s="22"/>
      <c r="D12" s="307"/>
      <c r="E12" s="307"/>
      <c r="F12" s="307"/>
      <c r="G12" s="307"/>
      <c r="H12" s="24" t="s">
        <v>34</v>
      </c>
      <c r="I12" s="82"/>
      <c r="J12" s="9"/>
    </row>
    <row r="13" spans="1:15" ht="15.75" customHeight="1" x14ac:dyDescent="0.2">
      <c r="A13" s="3"/>
      <c r="B13" s="35"/>
      <c r="C13" s="81"/>
      <c r="D13" s="308"/>
      <c r="E13" s="308"/>
      <c r="F13" s="308"/>
      <c r="G13" s="308"/>
      <c r="H13" s="25"/>
      <c r="I13" s="29"/>
      <c r="J13" s="42"/>
    </row>
    <row r="14" spans="1:15" ht="24" hidden="1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301"/>
      <c r="F15" s="301"/>
      <c r="G15" s="305"/>
      <c r="H15" s="305"/>
      <c r="I15" s="305" t="s">
        <v>28</v>
      </c>
      <c r="J15" s="306"/>
    </row>
    <row r="16" spans="1:15" ht="23.25" customHeight="1" x14ac:dyDescent="0.2">
      <c r="A16" s="128" t="s">
        <v>23</v>
      </c>
      <c r="B16" s="129" t="s">
        <v>23</v>
      </c>
      <c r="C16" s="47"/>
      <c r="D16" s="48"/>
      <c r="E16" s="270"/>
      <c r="F16" s="271"/>
      <c r="G16" s="270"/>
      <c r="H16" s="271"/>
      <c r="I16" s="270">
        <f>SUMIF(F47:F53,A16,I47:I53)+SUMIF(F47:F53,"PSU",I47:I53)</f>
        <v>0</v>
      </c>
      <c r="J16" s="291"/>
    </row>
    <row r="17" spans="1:10" ht="23.25" customHeight="1" x14ac:dyDescent="0.2">
      <c r="A17" s="128" t="s">
        <v>24</v>
      </c>
      <c r="B17" s="129" t="s">
        <v>24</v>
      </c>
      <c r="C17" s="47"/>
      <c r="D17" s="48"/>
      <c r="E17" s="270"/>
      <c r="F17" s="271"/>
      <c r="G17" s="270"/>
      <c r="H17" s="271"/>
      <c r="I17" s="270">
        <f>SUMIF(F47:F53,A17,I47:I53)</f>
        <v>0</v>
      </c>
      <c r="J17" s="291"/>
    </row>
    <row r="18" spans="1:10" ht="23.25" customHeight="1" x14ac:dyDescent="0.2">
      <c r="A18" s="128" t="s">
        <v>25</v>
      </c>
      <c r="B18" s="129" t="s">
        <v>25</v>
      </c>
      <c r="C18" s="47"/>
      <c r="D18" s="48"/>
      <c r="E18" s="270"/>
      <c r="F18" s="271"/>
      <c r="G18" s="270"/>
      <c r="H18" s="271"/>
      <c r="I18" s="270">
        <f>SUMIF(F47:F53,A18,I47:I53)</f>
        <v>0</v>
      </c>
      <c r="J18" s="291"/>
    </row>
    <row r="19" spans="1:10" ht="23.25" customHeight="1" x14ac:dyDescent="0.2">
      <c r="A19" s="128" t="s">
        <v>64</v>
      </c>
      <c r="B19" s="129" t="s">
        <v>26</v>
      </c>
      <c r="C19" s="47"/>
      <c r="D19" s="48"/>
      <c r="E19" s="270"/>
      <c r="F19" s="271"/>
      <c r="G19" s="270"/>
      <c r="H19" s="271"/>
      <c r="I19" s="270">
        <f>SUMIF(F47:F53,A19,I47:I53)</f>
        <v>0</v>
      </c>
      <c r="J19" s="291"/>
    </row>
    <row r="20" spans="1:10" ht="23.25" customHeight="1" x14ac:dyDescent="0.2">
      <c r="A20" s="128" t="s">
        <v>65</v>
      </c>
      <c r="B20" s="129" t="s">
        <v>27</v>
      </c>
      <c r="C20" s="47"/>
      <c r="D20" s="48"/>
      <c r="E20" s="270"/>
      <c r="F20" s="271"/>
      <c r="G20" s="270"/>
      <c r="H20" s="271"/>
      <c r="I20" s="270">
        <f>SUMIF(F47:F53,A20,I47:I53)</f>
        <v>0</v>
      </c>
      <c r="J20" s="291"/>
    </row>
    <row r="21" spans="1:10" ht="23.25" customHeight="1" x14ac:dyDescent="0.2">
      <c r="A21" s="3"/>
      <c r="B21" s="63" t="s">
        <v>28</v>
      </c>
      <c r="C21" s="64"/>
      <c r="D21" s="65"/>
      <c r="E21" s="292"/>
      <c r="F21" s="293"/>
      <c r="G21" s="292"/>
      <c r="H21" s="293"/>
      <c r="I21" s="292">
        <f>SUM(I16:J20)</f>
        <v>0</v>
      </c>
      <c r="J21" s="297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289">
        <f>ZakladDPHSniVypocet</f>
        <v>0</v>
      </c>
      <c r="H23" s="290"/>
      <c r="I23" s="290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95">
        <f>ZakladDPHSni*SazbaDPH1/100</f>
        <v>0</v>
      </c>
      <c r="H24" s="296"/>
      <c r="I24" s="296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89">
        <f>ZakladDPHZaklVypocet</f>
        <v>0</v>
      </c>
      <c r="H25" s="290"/>
      <c r="I25" s="290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285">
        <f>ZakladDPHZakl*SazbaDPH2/100</f>
        <v>0</v>
      </c>
      <c r="H26" s="286"/>
      <c r="I26" s="286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87">
        <f>0</f>
        <v>0</v>
      </c>
      <c r="H27" s="287"/>
      <c r="I27" s="287"/>
      <c r="J27" s="52" t="str">
        <f t="shared" si="0"/>
        <v>CZK</v>
      </c>
    </row>
    <row r="28" spans="1:10" ht="27.75" hidden="1" customHeight="1" thickBot="1" x14ac:dyDescent="0.25">
      <c r="A28" s="3"/>
      <c r="B28" s="101" t="s">
        <v>22</v>
      </c>
      <c r="C28" s="102"/>
      <c r="D28" s="102"/>
      <c r="E28" s="103"/>
      <c r="F28" s="104"/>
      <c r="G28" s="272">
        <f>ZakladDPHSniVypocet+ZakladDPHZaklVypocet</f>
        <v>0</v>
      </c>
      <c r="H28" s="272"/>
      <c r="I28" s="272"/>
      <c r="J28" s="105" t="str">
        <f t="shared" si="0"/>
        <v>CZK</v>
      </c>
    </row>
    <row r="29" spans="1:10" ht="27.75" customHeight="1" thickBot="1" x14ac:dyDescent="0.25">
      <c r="A29" s="3"/>
      <c r="B29" s="101" t="s">
        <v>35</v>
      </c>
      <c r="C29" s="106"/>
      <c r="D29" s="106"/>
      <c r="E29" s="106"/>
      <c r="F29" s="106"/>
      <c r="G29" s="288">
        <f>ZakladDPHSni+DPHSni+ZakladDPHZakl+DPHZakl+Zaokrouhleni</f>
        <v>0</v>
      </c>
      <c r="H29" s="288"/>
      <c r="I29" s="288"/>
      <c r="J29" s="107" t="s">
        <v>49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f ca="1">TODAY()</f>
        <v>44820</v>
      </c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268"/>
      <c r="E34" s="268"/>
      <c r="G34" s="268"/>
      <c r="H34" s="268"/>
      <c r="I34" s="268"/>
      <c r="J34" s="31"/>
    </row>
    <row r="35" spans="1:10" ht="12.75" customHeight="1" x14ac:dyDescent="0.2">
      <c r="A35" s="3"/>
      <c r="B35" s="3"/>
      <c r="D35" s="269" t="s">
        <v>2</v>
      </c>
      <c r="E35" s="269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3"/>
      <c r="G37" s="93"/>
      <c r="H37" s="93"/>
      <c r="I37" s="93"/>
      <c r="J37" s="2"/>
    </row>
    <row r="38" spans="1:10" ht="25.5" hidden="1" customHeight="1" x14ac:dyDescent="0.2">
      <c r="A38" s="85" t="s">
        <v>37</v>
      </c>
      <c r="B38" s="87" t="s">
        <v>16</v>
      </c>
      <c r="C38" s="88" t="s">
        <v>5</v>
      </c>
      <c r="D38" s="89"/>
      <c r="E38" s="89"/>
      <c r="F38" s="94" t="str">
        <f>B23</f>
        <v>Základ pro sníženou DPH</v>
      </c>
      <c r="G38" s="94" t="str">
        <f>B25</f>
        <v>Základ pro základní DPH</v>
      </c>
      <c r="H38" s="95" t="s">
        <v>17</v>
      </c>
      <c r="I38" s="95" t="s">
        <v>1</v>
      </c>
      <c r="J38" s="90" t="s">
        <v>0</v>
      </c>
    </row>
    <row r="39" spans="1:10" ht="25.5" hidden="1" customHeight="1" x14ac:dyDescent="0.2">
      <c r="A39" s="85">
        <v>1</v>
      </c>
      <c r="B39" s="91" t="s">
        <v>47</v>
      </c>
      <c r="C39" s="273" t="s">
        <v>46</v>
      </c>
      <c r="D39" s="274"/>
      <c r="E39" s="274"/>
      <c r="F39" s="96">
        <f>'Rozpočet Pol'!AC51</f>
        <v>0</v>
      </c>
      <c r="G39" s="97">
        <f>'Rozpočet Pol'!AD51</f>
        <v>0</v>
      </c>
      <c r="H39" s="98">
        <f>(F39*SazbaDPH1/100)+(G39*SazbaDPH2/100)</f>
        <v>0</v>
      </c>
      <c r="I39" s="98">
        <f>F39+G39+H39</f>
        <v>0</v>
      </c>
      <c r="J39" s="92" t="str">
        <f>IF(_xlfn.SINGLE(CenaCelkemVypocet)=0,"",I39/_xlfn.SINGLE(CenaCelkemVypocet)*100)</f>
        <v/>
      </c>
    </row>
    <row r="40" spans="1:10" ht="25.5" hidden="1" customHeight="1" x14ac:dyDescent="0.2">
      <c r="A40" s="85"/>
      <c r="B40" s="275" t="s">
        <v>48</v>
      </c>
      <c r="C40" s="276"/>
      <c r="D40" s="276"/>
      <c r="E40" s="277"/>
      <c r="F40" s="99">
        <f>SUMIF(A39:A39,"=1",F39:F39)</f>
        <v>0</v>
      </c>
      <c r="G40" s="100">
        <f>SUMIF(A39:A39,"=1",G39:G39)</f>
        <v>0</v>
      </c>
      <c r="H40" s="100">
        <f>SUMIF(A39:A39,"=1",H39:H39)</f>
        <v>0</v>
      </c>
      <c r="I40" s="100">
        <f>SUMIF(A39:A39,"=1",I39:I39)</f>
        <v>0</v>
      </c>
      <c r="J40" s="86">
        <f>SUMIF(A39:A39,"=1",J39:J39)</f>
        <v>0</v>
      </c>
    </row>
    <row r="44" spans="1:10" ht="15.75" x14ac:dyDescent="0.25">
      <c r="B44" s="108" t="s">
        <v>50</v>
      </c>
    </row>
    <row r="46" spans="1:10" ht="25.5" customHeight="1" x14ac:dyDescent="0.2">
      <c r="A46" s="109"/>
      <c r="B46" s="113" t="s">
        <v>16</v>
      </c>
      <c r="C46" s="113" t="s">
        <v>5</v>
      </c>
      <c r="D46" s="114"/>
      <c r="E46" s="114"/>
      <c r="F46" s="117" t="s">
        <v>51</v>
      </c>
      <c r="G46" s="117"/>
      <c r="H46" s="117"/>
      <c r="I46" s="278" t="s">
        <v>28</v>
      </c>
      <c r="J46" s="278"/>
    </row>
    <row r="47" spans="1:10" ht="25.5" customHeight="1" x14ac:dyDescent="0.2">
      <c r="A47" s="110"/>
      <c r="B47" s="118" t="s">
        <v>52</v>
      </c>
      <c r="C47" s="280" t="s">
        <v>53</v>
      </c>
      <c r="D47" s="281"/>
      <c r="E47" s="281"/>
      <c r="F47" s="120" t="s">
        <v>23</v>
      </c>
      <c r="G47" s="121"/>
      <c r="H47" s="121"/>
      <c r="I47" s="279">
        <f>'Rozpočet Pol'!G8</f>
        <v>0</v>
      </c>
      <c r="J47" s="279"/>
    </row>
    <row r="48" spans="1:10" ht="25.5" customHeight="1" x14ac:dyDescent="0.2">
      <c r="A48" s="110"/>
      <c r="B48" s="112" t="s">
        <v>54</v>
      </c>
      <c r="C48" s="266" t="s">
        <v>55</v>
      </c>
      <c r="D48" s="267"/>
      <c r="E48" s="267"/>
      <c r="F48" s="122" t="s">
        <v>23</v>
      </c>
      <c r="G48" s="123"/>
      <c r="H48" s="123"/>
      <c r="I48" s="265">
        <f>'Rozpočet Pol'!G10</f>
        <v>0</v>
      </c>
      <c r="J48" s="265"/>
    </row>
    <row r="49" spans="1:10" ht="25.5" customHeight="1" x14ac:dyDescent="0.2">
      <c r="A49" s="110"/>
      <c r="B49" s="112" t="s">
        <v>56</v>
      </c>
      <c r="C49" s="266" t="s">
        <v>57</v>
      </c>
      <c r="D49" s="267"/>
      <c r="E49" s="267"/>
      <c r="F49" s="122" t="s">
        <v>23</v>
      </c>
      <c r="G49" s="123"/>
      <c r="H49" s="123"/>
      <c r="I49" s="265">
        <f>'Rozpočet Pol'!G12</f>
        <v>0</v>
      </c>
      <c r="J49" s="265"/>
    </row>
    <row r="50" spans="1:10" ht="25.5" customHeight="1" x14ac:dyDescent="0.2">
      <c r="A50" s="110"/>
      <c r="B50" s="112" t="s">
        <v>58</v>
      </c>
      <c r="C50" s="266" t="s">
        <v>59</v>
      </c>
      <c r="D50" s="267"/>
      <c r="E50" s="267"/>
      <c r="F50" s="122" t="s">
        <v>23</v>
      </c>
      <c r="G50" s="123"/>
      <c r="H50" s="123"/>
      <c r="I50" s="265">
        <f>'Rozpočet Pol'!G14</f>
        <v>0</v>
      </c>
      <c r="J50" s="265"/>
    </row>
    <row r="51" spans="1:10" ht="25.5" customHeight="1" x14ac:dyDescent="0.2">
      <c r="A51" s="110"/>
      <c r="B51" s="112" t="s">
        <v>60</v>
      </c>
      <c r="C51" s="266" t="s">
        <v>61</v>
      </c>
      <c r="D51" s="267"/>
      <c r="E51" s="267"/>
      <c r="F51" s="122" t="s">
        <v>23</v>
      </c>
      <c r="G51" s="123"/>
      <c r="H51" s="123"/>
      <c r="I51" s="265">
        <f>'Rozpočet Pol'!G16</f>
        <v>0</v>
      </c>
      <c r="J51" s="265"/>
    </row>
    <row r="52" spans="1:10" ht="25.5" customHeight="1" x14ac:dyDescent="0.2">
      <c r="A52" s="110"/>
      <c r="B52" s="112" t="s">
        <v>62</v>
      </c>
      <c r="C52" s="266" t="s">
        <v>63</v>
      </c>
      <c r="D52" s="267"/>
      <c r="E52" s="267"/>
      <c r="F52" s="122" t="s">
        <v>23</v>
      </c>
      <c r="G52" s="123"/>
      <c r="H52" s="123"/>
      <c r="I52" s="265">
        <f>'Rozpočet Pol'!G44</f>
        <v>0</v>
      </c>
      <c r="J52" s="265"/>
    </row>
    <row r="53" spans="1:10" ht="25.5" customHeight="1" x14ac:dyDescent="0.2">
      <c r="A53" s="110"/>
      <c r="B53" s="119" t="s">
        <v>64</v>
      </c>
      <c r="C53" s="262" t="s">
        <v>26</v>
      </c>
      <c r="D53" s="263"/>
      <c r="E53" s="263"/>
      <c r="F53" s="124" t="s">
        <v>64</v>
      </c>
      <c r="G53" s="125"/>
      <c r="H53" s="125"/>
      <c r="I53" s="261">
        <f>'Rozpočet Pol'!G46</f>
        <v>0</v>
      </c>
      <c r="J53" s="261"/>
    </row>
    <row r="54" spans="1:10" ht="25.5" customHeight="1" x14ac:dyDescent="0.2">
      <c r="A54" s="111"/>
      <c r="B54" s="115" t="s">
        <v>1</v>
      </c>
      <c r="C54" s="115"/>
      <c r="D54" s="116"/>
      <c r="E54" s="116"/>
      <c r="F54" s="126"/>
      <c r="G54" s="127"/>
      <c r="H54" s="127"/>
      <c r="I54" s="264">
        <f>SUM(I47:J53)</f>
        <v>0</v>
      </c>
      <c r="J54" s="264"/>
    </row>
    <row r="55" spans="1:10" x14ac:dyDescent="0.2">
      <c r="F55" s="84"/>
      <c r="G55" s="84"/>
      <c r="H55" s="84"/>
      <c r="I55" s="84"/>
      <c r="J55" s="84"/>
    </row>
    <row r="56" spans="1:10" x14ac:dyDescent="0.2">
      <c r="F56" s="84"/>
      <c r="G56" s="84"/>
      <c r="H56" s="84"/>
      <c r="I56" s="84"/>
      <c r="J56" s="84"/>
    </row>
    <row r="57" spans="1:10" x14ac:dyDescent="0.2">
      <c r="F57" s="84"/>
      <c r="G57" s="84"/>
      <c r="H57" s="84"/>
      <c r="I57" s="84"/>
      <c r="J57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D34:E34"/>
    <mergeCell ref="D35:E35"/>
    <mergeCell ref="G19:H19"/>
    <mergeCell ref="G20:H20"/>
    <mergeCell ref="G34:I34"/>
    <mergeCell ref="G28:I28"/>
    <mergeCell ref="I48:J48"/>
    <mergeCell ref="C48:E48"/>
    <mergeCell ref="I49:J49"/>
    <mergeCell ref="C49:E49"/>
    <mergeCell ref="I50:J50"/>
    <mergeCell ref="C50:E50"/>
    <mergeCell ref="I53:J53"/>
    <mergeCell ref="C53:E53"/>
    <mergeCell ref="I54:J54"/>
    <mergeCell ref="I51:J51"/>
    <mergeCell ref="C51:E51"/>
    <mergeCell ref="I52:J52"/>
    <mergeCell ref="C52:E5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309" t="s">
        <v>6</v>
      </c>
      <c r="B1" s="309"/>
      <c r="C1" s="310"/>
      <c r="D1" s="309"/>
      <c r="E1" s="309"/>
      <c r="F1" s="309"/>
      <c r="G1" s="309"/>
    </row>
    <row r="2" spans="1:7" ht="24.95" customHeight="1" x14ac:dyDescent="0.2">
      <c r="A2" s="68" t="s">
        <v>41</v>
      </c>
      <c r="B2" s="67"/>
      <c r="C2" s="311"/>
      <c r="D2" s="311"/>
      <c r="E2" s="311"/>
      <c r="F2" s="311"/>
      <c r="G2" s="312"/>
    </row>
    <row r="3" spans="1:7" ht="24.95" hidden="1" customHeight="1" x14ac:dyDescent="0.2">
      <c r="A3" s="68" t="s">
        <v>7</v>
      </c>
      <c r="B3" s="67"/>
      <c r="C3" s="311"/>
      <c r="D3" s="311"/>
      <c r="E3" s="311"/>
      <c r="F3" s="311"/>
      <c r="G3" s="312"/>
    </row>
    <row r="4" spans="1:7" ht="24.95" hidden="1" customHeight="1" x14ac:dyDescent="0.2">
      <c r="A4" s="68" t="s">
        <v>8</v>
      </c>
      <c r="B4" s="67"/>
      <c r="C4" s="311"/>
      <c r="D4" s="311"/>
      <c r="E4" s="311"/>
      <c r="F4" s="311"/>
      <c r="G4" s="312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61"/>
  <sheetViews>
    <sheetView workbookViewId="0">
      <selection activeCell="G8" sqref="G8"/>
    </sheetView>
  </sheetViews>
  <sheetFormatPr defaultRowHeight="12.75" outlineLevelRow="1" x14ac:dyDescent="0.2"/>
  <cols>
    <col min="1" max="1" width="4.28515625" customWidth="1"/>
    <col min="2" max="2" width="14.42578125" style="83" customWidth="1"/>
    <col min="3" max="3" width="38.28515625" style="8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325" t="s">
        <v>6</v>
      </c>
      <c r="B1" s="325"/>
      <c r="C1" s="325"/>
      <c r="D1" s="325"/>
      <c r="E1" s="325"/>
      <c r="F1" s="325"/>
      <c r="G1" s="325"/>
      <c r="AE1" t="s">
        <v>67</v>
      </c>
    </row>
    <row r="2" spans="1:60" ht="24.95" customHeight="1" x14ac:dyDescent="0.2">
      <c r="A2" s="132" t="s">
        <v>66</v>
      </c>
      <c r="B2" s="130"/>
      <c r="C2" s="326" t="s">
        <v>46</v>
      </c>
      <c r="D2" s="327"/>
      <c r="E2" s="327"/>
      <c r="F2" s="327"/>
      <c r="G2" s="328"/>
      <c r="AE2" t="s">
        <v>68</v>
      </c>
    </row>
    <row r="3" spans="1:60" ht="24.95" customHeight="1" x14ac:dyDescent="0.2">
      <c r="A3" s="133" t="s">
        <v>7</v>
      </c>
      <c r="B3" s="131"/>
      <c r="C3" s="329" t="s">
        <v>43</v>
      </c>
      <c r="D3" s="330"/>
      <c r="E3" s="330"/>
      <c r="F3" s="330"/>
      <c r="G3" s="331"/>
      <c r="AE3" t="s">
        <v>69</v>
      </c>
    </row>
    <row r="4" spans="1:60" ht="24.95" hidden="1" customHeight="1" x14ac:dyDescent="0.2">
      <c r="A4" s="133" t="s">
        <v>8</v>
      </c>
      <c r="B4" s="131"/>
      <c r="C4" s="329"/>
      <c r="D4" s="330"/>
      <c r="E4" s="330"/>
      <c r="F4" s="330"/>
      <c r="G4" s="331"/>
      <c r="AE4" t="s">
        <v>70</v>
      </c>
    </row>
    <row r="5" spans="1:60" hidden="1" x14ac:dyDescent="0.2">
      <c r="A5" s="134" t="s">
        <v>71</v>
      </c>
      <c r="B5" s="135"/>
      <c r="C5" s="135"/>
      <c r="D5" s="136"/>
      <c r="E5" s="136"/>
      <c r="F5" s="136"/>
      <c r="G5" s="137"/>
      <c r="AE5" t="s">
        <v>72</v>
      </c>
    </row>
    <row r="7" spans="1:60" ht="38.25" x14ac:dyDescent="0.2">
      <c r="A7" s="142" t="s">
        <v>73</v>
      </c>
      <c r="B7" s="143" t="s">
        <v>74</v>
      </c>
      <c r="C7" s="143" t="s">
        <v>75</v>
      </c>
      <c r="D7" s="142" t="s">
        <v>76</v>
      </c>
      <c r="E7" s="142" t="s">
        <v>77</v>
      </c>
      <c r="F7" s="138" t="s">
        <v>78</v>
      </c>
      <c r="G7" s="157" t="s">
        <v>28</v>
      </c>
      <c r="H7" s="158" t="s">
        <v>29</v>
      </c>
      <c r="I7" s="158" t="s">
        <v>79</v>
      </c>
      <c r="J7" s="158" t="s">
        <v>30</v>
      </c>
      <c r="K7" s="158" t="s">
        <v>80</v>
      </c>
      <c r="L7" s="158" t="s">
        <v>81</v>
      </c>
      <c r="M7" s="158" t="s">
        <v>82</v>
      </c>
      <c r="N7" s="158" t="s">
        <v>83</v>
      </c>
      <c r="O7" s="158" t="s">
        <v>84</v>
      </c>
      <c r="P7" s="158" t="s">
        <v>85</v>
      </c>
      <c r="Q7" s="158" t="s">
        <v>86</v>
      </c>
      <c r="R7" s="158" t="s">
        <v>87</v>
      </c>
      <c r="S7" s="158" t="s">
        <v>88</v>
      </c>
      <c r="T7" s="158" t="s">
        <v>89</v>
      </c>
      <c r="U7" s="145" t="s">
        <v>90</v>
      </c>
    </row>
    <row r="8" spans="1:60" x14ac:dyDescent="0.2">
      <c r="A8" s="159" t="s">
        <v>91</v>
      </c>
      <c r="B8" s="160" t="s">
        <v>52</v>
      </c>
      <c r="C8" s="161" t="s">
        <v>53</v>
      </c>
      <c r="D8" s="162"/>
      <c r="E8" s="163"/>
      <c r="F8" s="164"/>
      <c r="G8" s="164">
        <f>SUMIF(AE9:AE9,"&lt;&gt;NOR",G9:G9)</f>
        <v>0</v>
      </c>
      <c r="H8" s="164"/>
      <c r="I8" s="164">
        <f>SUM(I9:I9)</f>
        <v>0</v>
      </c>
      <c r="J8" s="164"/>
      <c r="K8" s="164">
        <f>SUM(K9:K9)</f>
        <v>0</v>
      </c>
      <c r="L8" s="164"/>
      <c r="M8" s="164">
        <f>SUM(M9:M9)</f>
        <v>0</v>
      </c>
      <c r="N8" s="144"/>
      <c r="O8" s="144">
        <f>SUM(O9:O9)</f>
        <v>0</v>
      </c>
      <c r="P8" s="144"/>
      <c r="Q8" s="144">
        <f>SUM(Q9:Q9)</f>
        <v>0</v>
      </c>
      <c r="R8" s="144"/>
      <c r="S8" s="144"/>
      <c r="T8" s="159"/>
      <c r="U8" s="144">
        <f>SUM(U9:U9)</f>
        <v>0</v>
      </c>
      <c r="AE8" t="s">
        <v>92</v>
      </c>
    </row>
    <row r="9" spans="1:60" outlineLevel="1" x14ac:dyDescent="0.2">
      <c r="A9" s="140">
        <v>1</v>
      </c>
      <c r="B9" s="140" t="s">
        <v>93</v>
      </c>
      <c r="C9" s="176" t="s">
        <v>94</v>
      </c>
      <c r="D9" s="146" t="s">
        <v>95</v>
      </c>
      <c r="E9" s="152">
        <v>1</v>
      </c>
      <c r="F9" s="154">
        <f>injektáž!G30</f>
        <v>0</v>
      </c>
      <c r="G9" s="155">
        <f>ROUND(E9*F9,2)</f>
        <v>0</v>
      </c>
      <c r="H9" s="155"/>
      <c r="I9" s="155">
        <f>ROUND(E9*H9,2)</f>
        <v>0</v>
      </c>
      <c r="J9" s="155"/>
      <c r="K9" s="155">
        <f>ROUND(E9*J9,2)</f>
        <v>0</v>
      </c>
      <c r="L9" s="155">
        <v>21</v>
      </c>
      <c r="M9" s="155">
        <f>G9*(1+L9/100)</f>
        <v>0</v>
      </c>
      <c r="N9" s="147">
        <v>0</v>
      </c>
      <c r="O9" s="147">
        <f>ROUND(E9*N9,5)</f>
        <v>0</v>
      </c>
      <c r="P9" s="147">
        <v>0</v>
      </c>
      <c r="Q9" s="147">
        <f>ROUND(E9*P9,5)</f>
        <v>0</v>
      </c>
      <c r="R9" s="147"/>
      <c r="S9" s="147"/>
      <c r="T9" s="148">
        <v>0</v>
      </c>
      <c r="U9" s="147">
        <f>ROUND(E9*T9,2)</f>
        <v>0</v>
      </c>
      <c r="V9" s="139"/>
      <c r="W9" s="139"/>
      <c r="X9" s="139"/>
      <c r="Y9" s="139"/>
      <c r="Z9" s="139"/>
      <c r="AA9" s="139"/>
      <c r="AB9" s="139"/>
      <c r="AC9" s="139"/>
      <c r="AD9" s="139"/>
      <c r="AE9" s="139" t="s">
        <v>96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x14ac:dyDescent="0.2">
      <c r="A10" s="141" t="s">
        <v>91</v>
      </c>
      <c r="B10" s="141" t="s">
        <v>54</v>
      </c>
      <c r="C10" s="177" t="s">
        <v>55</v>
      </c>
      <c r="D10" s="149"/>
      <c r="E10" s="153"/>
      <c r="F10" s="156"/>
      <c r="G10" s="156">
        <f>SUMIF(AE11:AE11,"&lt;&gt;NOR",G11:G11)</f>
        <v>0</v>
      </c>
      <c r="H10" s="156"/>
      <c r="I10" s="156">
        <f>SUM(I11:I11)</f>
        <v>0</v>
      </c>
      <c r="J10" s="156"/>
      <c r="K10" s="156">
        <f>SUM(K11:K11)</f>
        <v>0</v>
      </c>
      <c r="L10" s="156"/>
      <c r="M10" s="156">
        <f>SUM(M11:M11)</f>
        <v>0</v>
      </c>
      <c r="N10" s="150"/>
      <c r="O10" s="150">
        <f>SUM(O11:O11)</f>
        <v>0.44091999999999998</v>
      </c>
      <c r="P10" s="150"/>
      <c r="Q10" s="150">
        <f>SUM(Q11:Q11)</f>
        <v>0</v>
      </c>
      <c r="R10" s="150"/>
      <c r="S10" s="150"/>
      <c r="T10" s="151"/>
      <c r="U10" s="150">
        <f>SUM(U11:U11)</f>
        <v>1.73</v>
      </c>
      <c r="AE10" t="s">
        <v>92</v>
      </c>
    </row>
    <row r="11" spans="1:60" ht="22.5" outlineLevel="1" x14ac:dyDescent="0.2">
      <c r="A11" s="140">
        <v>2</v>
      </c>
      <c r="B11" s="140" t="s">
        <v>97</v>
      </c>
      <c r="C11" s="176" t="s">
        <v>98</v>
      </c>
      <c r="D11" s="146" t="s">
        <v>99</v>
      </c>
      <c r="E11" s="152">
        <v>2.5237500000000002</v>
      </c>
      <c r="F11" s="154">
        <f>H11+J11</f>
        <v>0</v>
      </c>
      <c r="G11" s="155">
        <f>ROUND(E11*F11,2)</f>
        <v>0</v>
      </c>
      <c r="H11" s="155"/>
      <c r="I11" s="155">
        <f>ROUND(E11*H11,2)</f>
        <v>0</v>
      </c>
      <c r="J11" s="155"/>
      <c r="K11" s="155">
        <f>ROUND(E11*J11,2)</f>
        <v>0</v>
      </c>
      <c r="L11" s="155">
        <v>21</v>
      </c>
      <c r="M11" s="155">
        <f>G11*(1+L11/100)</f>
        <v>0</v>
      </c>
      <c r="N11" s="147">
        <v>0.17471</v>
      </c>
      <c r="O11" s="147">
        <f>ROUND(E11*N11,5)</f>
        <v>0.44091999999999998</v>
      </c>
      <c r="P11" s="147">
        <v>0</v>
      </c>
      <c r="Q11" s="147">
        <f>ROUND(E11*P11,5)</f>
        <v>0</v>
      </c>
      <c r="R11" s="147"/>
      <c r="S11" s="147"/>
      <c r="T11" s="148">
        <v>0.68389999999999995</v>
      </c>
      <c r="U11" s="147">
        <f>ROUND(E11*T11,2)</f>
        <v>1.73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 t="s">
        <v>96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x14ac:dyDescent="0.2">
      <c r="A12" s="141" t="s">
        <v>91</v>
      </c>
      <c r="B12" s="141" t="s">
        <v>56</v>
      </c>
      <c r="C12" s="177" t="s">
        <v>57</v>
      </c>
      <c r="D12" s="149"/>
      <c r="E12" s="153"/>
      <c r="F12" s="156"/>
      <c r="G12" s="156">
        <f>SUMIF(AE13:AE13,"&lt;&gt;NOR",G13:G13)</f>
        <v>0</v>
      </c>
      <c r="H12" s="156"/>
      <c r="I12" s="156">
        <f>SUM(I13:I13)</f>
        <v>0</v>
      </c>
      <c r="J12" s="156"/>
      <c r="K12" s="156">
        <f>SUM(K13:K13)</f>
        <v>0</v>
      </c>
      <c r="L12" s="156"/>
      <c r="M12" s="156">
        <f>SUM(M13:M13)</f>
        <v>0</v>
      </c>
      <c r="N12" s="150"/>
      <c r="O12" s="150">
        <f>SUM(O13:O13)</f>
        <v>0.80188000000000004</v>
      </c>
      <c r="P12" s="150"/>
      <c r="Q12" s="150">
        <f>SUM(Q13:Q13)</f>
        <v>0</v>
      </c>
      <c r="R12" s="150"/>
      <c r="S12" s="150"/>
      <c r="T12" s="151"/>
      <c r="U12" s="150">
        <f>SUM(U13:U13)</f>
        <v>14.13</v>
      </c>
      <c r="AE12" t="s">
        <v>92</v>
      </c>
    </row>
    <row r="13" spans="1:60" outlineLevel="1" x14ac:dyDescent="0.2">
      <c r="A13" s="140">
        <v>3</v>
      </c>
      <c r="B13" s="140" t="s">
        <v>100</v>
      </c>
      <c r="C13" s="176" t="s">
        <v>101</v>
      </c>
      <c r="D13" s="146" t="s">
        <v>99</v>
      </c>
      <c r="E13" s="152">
        <v>16.824999999999999</v>
      </c>
      <c r="F13" s="154">
        <f>H13+J13</f>
        <v>0</v>
      </c>
      <c r="G13" s="155">
        <f>ROUND(E13*F13,2)</f>
        <v>0</v>
      </c>
      <c r="H13" s="155"/>
      <c r="I13" s="155">
        <f>ROUND(E13*H13,2)</f>
        <v>0</v>
      </c>
      <c r="J13" s="155"/>
      <c r="K13" s="155">
        <f>ROUND(E13*J13,2)</f>
        <v>0</v>
      </c>
      <c r="L13" s="155">
        <v>21</v>
      </c>
      <c r="M13" s="155">
        <f>G13*(1+L13/100)</f>
        <v>0</v>
      </c>
      <c r="N13" s="147">
        <v>4.7660000000000001E-2</v>
      </c>
      <c r="O13" s="147">
        <f>ROUND(E13*N13,5)</f>
        <v>0.80188000000000004</v>
      </c>
      <c r="P13" s="147">
        <v>0</v>
      </c>
      <c r="Q13" s="147">
        <f>ROUND(E13*P13,5)</f>
        <v>0</v>
      </c>
      <c r="R13" s="147"/>
      <c r="S13" s="147"/>
      <c r="T13" s="148">
        <v>0.84</v>
      </c>
      <c r="U13" s="147">
        <f>ROUND(E13*T13,2)</f>
        <v>14.13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 t="s">
        <v>96</v>
      </c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</row>
    <row r="14" spans="1:60" x14ac:dyDescent="0.2">
      <c r="A14" s="141" t="s">
        <v>91</v>
      </c>
      <c r="B14" s="141" t="s">
        <v>58</v>
      </c>
      <c r="C14" s="177" t="s">
        <v>59</v>
      </c>
      <c r="D14" s="149"/>
      <c r="E14" s="153"/>
      <c r="F14" s="156"/>
      <c r="G14" s="156">
        <f>SUMIF(AE15:AE15,"&lt;&gt;NOR",G15:G15)</f>
        <v>0</v>
      </c>
      <c r="H14" s="156"/>
      <c r="I14" s="156">
        <f>SUM(I15:I15)</f>
        <v>0</v>
      </c>
      <c r="J14" s="156"/>
      <c r="K14" s="156">
        <f>SUM(K15:K15)</f>
        <v>0</v>
      </c>
      <c r="L14" s="156"/>
      <c r="M14" s="156">
        <f>SUM(M15:M15)</f>
        <v>0</v>
      </c>
      <c r="N14" s="150"/>
      <c r="O14" s="150">
        <f>SUM(O15:O15)</f>
        <v>3.0020000000000002E-2</v>
      </c>
      <c r="P14" s="150"/>
      <c r="Q14" s="150">
        <f>SUM(Q15:Q15)</f>
        <v>0</v>
      </c>
      <c r="R14" s="150"/>
      <c r="S14" s="150"/>
      <c r="T14" s="151"/>
      <c r="U14" s="150">
        <f>SUM(U15:U15)</f>
        <v>4.07</v>
      </c>
      <c r="AE14" t="s">
        <v>92</v>
      </c>
    </row>
    <row r="15" spans="1:60" outlineLevel="1" x14ac:dyDescent="0.2">
      <c r="A15" s="140">
        <v>4</v>
      </c>
      <c r="B15" s="140" t="s">
        <v>102</v>
      </c>
      <c r="C15" s="176" t="s">
        <v>103</v>
      </c>
      <c r="D15" s="146" t="s">
        <v>99</v>
      </c>
      <c r="E15" s="152">
        <v>19</v>
      </c>
      <c r="F15" s="154">
        <f>H15+J15</f>
        <v>0</v>
      </c>
      <c r="G15" s="155">
        <f>ROUND(E15*F15,2)</f>
        <v>0</v>
      </c>
      <c r="H15" s="155"/>
      <c r="I15" s="155">
        <f>ROUND(E15*H15,2)</f>
        <v>0</v>
      </c>
      <c r="J15" s="155"/>
      <c r="K15" s="155">
        <f>ROUND(E15*J15,2)</f>
        <v>0</v>
      </c>
      <c r="L15" s="155">
        <v>21</v>
      </c>
      <c r="M15" s="155">
        <f>G15*(1+L15/100)</f>
        <v>0</v>
      </c>
      <c r="N15" s="147">
        <v>1.58E-3</v>
      </c>
      <c r="O15" s="147">
        <f>ROUND(E15*N15,5)</f>
        <v>3.0020000000000002E-2</v>
      </c>
      <c r="P15" s="147">
        <v>0</v>
      </c>
      <c r="Q15" s="147">
        <f>ROUND(E15*P15,5)</f>
        <v>0</v>
      </c>
      <c r="R15" s="147"/>
      <c r="S15" s="147"/>
      <c r="T15" s="148">
        <v>0.214</v>
      </c>
      <c r="U15" s="147">
        <f>ROUND(E15*T15,2)</f>
        <v>4.07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 t="s">
        <v>96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x14ac:dyDescent="0.2">
      <c r="A16" s="141" t="s">
        <v>91</v>
      </c>
      <c r="B16" s="141" t="s">
        <v>60</v>
      </c>
      <c r="C16" s="177" t="s">
        <v>61</v>
      </c>
      <c r="D16" s="149"/>
      <c r="E16" s="153"/>
      <c r="F16" s="156"/>
      <c r="G16" s="156">
        <f>SUMIF(AE17:AE43,"&lt;&gt;NOR",G17:G43)</f>
        <v>0</v>
      </c>
      <c r="H16" s="156"/>
      <c r="I16" s="156">
        <f>SUM(I17:I43)</f>
        <v>0</v>
      </c>
      <c r="J16" s="156"/>
      <c r="K16" s="156">
        <f>SUM(K17:K43)</f>
        <v>0</v>
      </c>
      <c r="L16" s="156"/>
      <c r="M16" s="156">
        <f>SUM(M17:M43)</f>
        <v>0</v>
      </c>
      <c r="N16" s="150"/>
      <c r="O16" s="150">
        <f>SUM(O17:O43)</f>
        <v>3.8969999999999998E-2</v>
      </c>
      <c r="P16" s="150"/>
      <c r="Q16" s="150">
        <f>SUM(Q17:Q43)</f>
        <v>22.758059999999997</v>
      </c>
      <c r="R16" s="150"/>
      <c r="S16" s="150"/>
      <c r="T16" s="151"/>
      <c r="U16" s="150">
        <f>SUM(U17:U43)</f>
        <v>107.17000000000002</v>
      </c>
      <c r="AE16" t="s">
        <v>92</v>
      </c>
    </row>
    <row r="17" spans="1:60" ht="22.5" outlineLevel="1" x14ac:dyDescent="0.2">
      <c r="A17" s="140">
        <v>6</v>
      </c>
      <c r="B17" s="140" t="s">
        <v>104</v>
      </c>
      <c r="C17" s="176" t="s">
        <v>105</v>
      </c>
      <c r="D17" s="146" t="s">
        <v>95</v>
      </c>
      <c r="E17" s="152">
        <v>1</v>
      </c>
      <c r="F17" s="154">
        <f t="shared" ref="F17:F43" si="0">H17+J17</f>
        <v>0</v>
      </c>
      <c r="G17" s="155">
        <f t="shared" ref="G17:G43" si="1">ROUND(E17*F17,2)</f>
        <v>0</v>
      </c>
      <c r="H17" s="155"/>
      <c r="I17" s="155">
        <f t="shared" ref="I17:I43" si="2">ROUND(E17*H17,2)</f>
        <v>0</v>
      </c>
      <c r="J17" s="155"/>
      <c r="K17" s="155">
        <f t="shared" ref="K17:K43" si="3">ROUND(E17*J17,2)</f>
        <v>0</v>
      </c>
      <c r="L17" s="155">
        <v>21</v>
      </c>
      <c r="M17" s="155">
        <f t="shared" ref="M17:M43" si="4">G17*(1+L17/100)</f>
        <v>0</v>
      </c>
      <c r="N17" s="147">
        <v>0</v>
      </c>
      <c r="O17" s="147">
        <f t="shared" ref="O17:O43" si="5">ROUND(E17*N17,5)</f>
        <v>0</v>
      </c>
      <c r="P17" s="147">
        <v>0</v>
      </c>
      <c r="Q17" s="147">
        <f t="shared" ref="Q17:Q43" si="6">ROUND(E17*P17,5)</f>
        <v>0</v>
      </c>
      <c r="R17" s="147"/>
      <c r="S17" s="147"/>
      <c r="T17" s="148">
        <v>0</v>
      </c>
      <c r="U17" s="147">
        <f t="shared" ref="U17:U43" si="7">ROUND(E17*T17,2)</f>
        <v>0</v>
      </c>
      <c r="V17" s="139"/>
      <c r="W17" s="139"/>
      <c r="X17" s="139"/>
      <c r="Y17" s="139"/>
      <c r="Z17" s="139"/>
      <c r="AA17" s="139"/>
      <c r="AB17" s="139"/>
      <c r="AC17" s="139"/>
      <c r="AD17" s="139"/>
      <c r="AE17" s="139" t="s">
        <v>96</v>
      </c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outlineLevel="1" x14ac:dyDescent="0.2">
      <c r="A18" s="140">
        <v>7</v>
      </c>
      <c r="B18" s="140" t="s">
        <v>106</v>
      </c>
      <c r="C18" s="176" t="s">
        <v>107</v>
      </c>
      <c r="D18" s="146" t="s">
        <v>95</v>
      </c>
      <c r="E18" s="152">
        <v>1</v>
      </c>
      <c r="F18" s="154">
        <f t="shared" si="0"/>
        <v>0</v>
      </c>
      <c r="G18" s="155">
        <f t="shared" si="1"/>
        <v>0</v>
      </c>
      <c r="H18" s="155"/>
      <c r="I18" s="155">
        <f t="shared" si="2"/>
        <v>0</v>
      </c>
      <c r="J18" s="155"/>
      <c r="K18" s="155">
        <f t="shared" si="3"/>
        <v>0</v>
      </c>
      <c r="L18" s="155">
        <v>21</v>
      </c>
      <c r="M18" s="155">
        <f t="shared" si="4"/>
        <v>0</v>
      </c>
      <c r="N18" s="147">
        <v>0</v>
      </c>
      <c r="O18" s="147">
        <f t="shared" si="5"/>
        <v>0</v>
      </c>
      <c r="P18" s="147">
        <v>0</v>
      </c>
      <c r="Q18" s="147">
        <f t="shared" si="6"/>
        <v>0</v>
      </c>
      <c r="R18" s="147"/>
      <c r="S18" s="147"/>
      <c r="T18" s="148">
        <v>0</v>
      </c>
      <c r="U18" s="147">
        <f t="shared" si="7"/>
        <v>0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 t="s">
        <v>96</v>
      </c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</row>
    <row r="19" spans="1:60" outlineLevel="1" x14ac:dyDescent="0.2">
      <c r="A19" s="140">
        <v>8</v>
      </c>
      <c r="B19" s="140" t="s">
        <v>108</v>
      </c>
      <c r="C19" s="176" t="s">
        <v>109</v>
      </c>
      <c r="D19" s="146" t="s">
        <v>95</v>
      </c>
      <c r="E19" s="152">
        <v>2</v>
      </c>
      <c r="F19" s="154">
        <f t="shared" si="0"/>
        <v>0</v>
      </c>
      <c r="G19" s="155">
        <f t="shared" si="1"/>
        <v>0</v>
      </c>
      <c r="H19" s="155"/>
      <c r="I19" s="155">
        <f t="shared" si="2"/>
        <v>0</v>
      </c>
      <c r="J19" s="155"/>
      <c r="K19" s="155">
        <f t="shared" si="3"/>
        <v>0</v>
      </c>
      <c r="L19" s="155">
        <v>21</v>
      </c>
      <c r="M19" s="155">
        <f t="shared" si="4"/>
        <v>0</v>
      </c>
      <c r="N19" s="147">
        <v>0</v>
      </c>
      <c r="O19" s="147">
        <f t="shared" si="5"/>
        <v>0</v>
      </c>
      <c r="P19" s="147">
        <v>0</v>
      </c>
      <c r="Q19" s="147">
        <f t="shared" si="6"/>
        <v>0</v>
      </c>
      <c r="R19" s="147"/>
      <c r="S19" s="147"/>
      <c r="T19" s="148">
        <v>0</v>
      </c>
      <c r="U19" s="147">
        <f t="shared" si="7"/>
        <v>0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 t="s">
        <v>96</v>
      </c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outlineLevel="1" x14ac:dyDescent="0.2">
      <c r="A20" s="140">
        <v>9</v>
      </c>
      <c r="B20" s="140" t="s">
        <v>110</v>
      </c>
      <c r="C20" s="176" t="s">
        <v>111</v>
      </c>
      <c r="D20" s="146" t="s">
        <v>99</v>
      </c>
      <c r="E20" s="152">
        <v>36.973387500000001</v>
      </c>
      <c r="F20" s="154">
        <f t="shared" si="0"/>
        <v>0</v>
      </c>
      <c r="G20" s="155">
        <f t="shared" si="1"/>
        <v>0</v>
      </c>
      <c r="H20" s="155"/>
      <c r="I20" s="155">
        <f t="shared" si="2"/>
        <v>0</v>
      </c>
      <c r="J20" s="155"/>
      <c r="K20" s="155">
        <f t="shared" si="3"/>
        <v>0</v>
      </c>
      <c r="L20" s="155">
        <v>21</v>
      </c>
      <c r="M20" s="155">
        <f t="shared" si="4"/>
        <v>0</v>
      </c>
      <c r="N20" s="147">
        <v>6.7000000000000002E-4</v>
      </c>
      <c r="O20" s="147">
        <f t="shared" si="5"/>
        <v>2.477E-2</v>
      </c>
      <c r="P20" s="147">
        <v>0.18</v>
      </c>
      <c r="Q20" s="147">
        <f t="shared" si="6"/>
        <v>6.6552100000000003</v>
      </c>
      <c r="R20" s="147"/>
      <c r="S20" s="147"/>
      <c r="T20" s="148">
        <v>0.23200000000000001</v>
      </c>
      <c r="U20" s="147">
        <f t="shared" si="7"/>
        <v>8.58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 t="s">
        <v>96</v>
      </c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</row>
    <row r="21" spans="1:60" outlineLevel="1" x14ac:dyDescent="0.2">
      <c r="A21" s="140">
        <v>10</v>
      </c>
      <c r="B21" s="140" t="s">
        <v>112</v>
      </c>
      <c r="C21" s="176" t="s">
        <v>113</v>
      </c>
      <c r="D21" s="146" t="s">
        <v>114</v>
      </c>
      <c r="E21" s="152">
        <v>2.5237500000000002</v>
      </c>
      <c r="F21" s="154">
        <f t="shared" si="0"/>
        <v>0</v>
      </c>
      <c r="G21" s="155">
        <f t="shared" si="1"/>
        <v>0</v>
      </c>
      <c r="H21" s="155"/>
      <c r="I21" s="155">
        <f t="shared" si="2"/>
        <v>0</v>
      </c>
      <c r="J21" s="155"/>
      <c r="K21" s="155">
        <f t="shared" si="3"/>
        <v>0</v>
      </c>
      <c r="L21" s="155">
        <v>21</v>
      </c>
      <c r="M21" s="155">
        <f t="shared" si="4"/>
        <v>0</v>
      </c>
      <c r="N21" s="147">
        <v>1.2800000000000001E-3</v>
      </c>
      <c r="O21" s="147">
        <f t="shared" si="5"/>
        <v>3.2299999999999998E-3</v>
      </c>
      <c r="P21" s="147">
        <v>1.95</v>
      </c>
      <c r="Q21" s="147">
        <f t="shared" si="6"/>
        <v>4.9213100000000001</v>
      </c>
      <c r="R21" s="147"/>
      <c r="S21" s="147"/>
      <c r="T21" s="148">
        <v>1.7010000000000001</v>
      </c>
      <c r="U21" s="147">
        <f t="shared" si="7"/>
        <v>4.29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 t="s">
        <v>96</v>
      </c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outlineLevel="1" x14ac:dyDescent="0.2">
      <c r="A22" s="140">
        <v>11</v>
      </c>
      <c r="B22" s="140" t="s">
        <v>115</v>
      </c>
      <c r="C22" s="176" t="s">
        <v>116</v>
      </c>
      <c r="D22" s="146" t="s">
        <v>99</v>
      </c>
      <c r="E22" s="152">
        <v>2.34</v>
      </c>
      <c r="F22" s="154">
        <f t="shared" si="0"/>
        <v>0</v>
      </c>
      <c r="G22" s="155">
        <f t="shared" si="1"/>
        <v>0</v>
      </c>
      <c r="H22" s="155"/>
      <c r="I22" s="155">
        <f t="shared" si="2"/>
        <v>0</v>
      </c>
      <c r="J22" s="155"/>
      <c r="K22" s="155">
        <f t="shared" si="3"/>
        <v>0</v>
      </c>
      <c r="L22" s="155">
        <v>21</v>
      </c>
      <c r="M22" s="155">
        <f t="shared" si="4"/>
        <v>0</v>
      </c>
      <c r="N22" s="147">
        <v>6.7000000000000002E-4</v>
      </c>
      <c r="O22" s="147">
        <f t="shared" si="5"/>
        <v>1.57E-3</v>
      </c>
      <c r="P22" s="147">
        <v>8.2000000000000003E-2</v>
      </c>
      <c r="Q22" s="147">
        <f t="shared" si="6"/>
        <v>0.19188</v>
      </c>
      <c r="R22" s="147"/>
      <c r="S22" s="147"/>
      <c r="T22" s="148">
        <v>0.6</v>
      </c>
      <c r="U22" s="147">
        <f t="shared" si="7"/>
        <v>1.4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 t="s">
        <v>96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</row>
    <row r="23" spans="1:60" outlineLevel="1" x14ac:dyDescent="0.2">
      <c r="A23" s="140">
        <v>12</v>
      </c>
      <c r="B23" s="140" t="s">
        <v>117</v>
      </c>
      <c r="C23" s="176" t="s">
        <v>118</v>
      </c>
      <c r="D23" s="146" t="s">
        <v>119</v>
      </c>
      <c r="E23" s="152">
        <v>6</v>
      </c>
      <c r="F23" s="154">
        <f t="shared" si="0"/>
        <v>0</v>
      </c>
      <c r="G23" s="155">
        <f t="shared" si="1"/>
        <v>0</v>
      </c>
      <c r="H23" s="155"/>
      <c r="I23" s="155">
        <f t="shared" si="2"/>
        <v>0</v>
      </c>
      <c r="J23" s="155"/>
      <c r="K23" s="155">
        <f t="shared" si="3"/>
        <v>0</v>
      </c>
      <c r="L23" s="155">
        <v>21</v>
      </c>
      <c r="M23" s="155">
        <f t="shared" si="4"/>
        <v>0</v>
      </c>
      <c r="N23" s="147">
        <v>0</v>
      </c>
      <c r="O23" s="147">
        <f t="shared" si="5"/>
        <v>0</v>
      </c>
      <c r="P23" s="147">
        <v>0</v>
      </c>
      <c r="Q23" s="147">
        <f t="shared" si="6"/>
        <v>0</v>
      </c>
      <c r="R23" s="147"/>
      <c r="S23" s="147"/>
      <c r="T23" s="148">
        <v>0.05</v>
      </c>
      <c r="U23" s="147">
        <f t="shared" si="7"/>
        <v>0.3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 t="s">
        <v>96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1:60" outlineLevel="1" x14ac:dyDescent="0.2">
      <c r="A24" s="140">
        <v>13</v>
      </c>
      <c r="B24" s="140" t="s">
        <v>120</v>
      </c>
      <c r="C24" s="176" t="s">
        <v>121</v>
      </c>
      <c r="D24" s="146" t="s">
        <v>99</v>
      </c>
      <c r="E24" s="152">
        <v>3.1520000000000001</v>
      </c>
      <c r="F24" s="154">
        <f t="shared" si="0"/>
        <v>0</v>
      </c>
      <c r="G24" s="155">
        <f t="shared" si="1"/>
        <v>0</v>
      </c>
      <c r="H24" s="155"/>
      <c r="I24" s="155">
        <f t="shared" si="2"/>
        <v>0</v>
      </c>
      <c r="J24" s="155"/>
      <c r="K24" s="155">
        <f t="shared" si="3"/>
        <v>0</v>
      </c>
      <c r="L24" s="155">
        <v>21</v>
      </c>
      <c r="M24" s="155">
        <f t="shared" si="4"/>
        <v>0</v>
      </c>
      <c r="N24" s="147">
        <v>1.17E-3</v>
      </c>
      <c r="O24" s="147">
        <f t="shared" si="5"/>
        <v>3.6900000000000001E-3</v>
      </c>
      <c r="P24" s="147">
        <v>7.5999999999999998E-2</v>
      </c>
      <c r="Q24" s="147">
        <f t="shared" si="6"/>
        <v>0.23955000000000001</v>
      </c>
      <c r="R24" s="147"/>
      <c r="S24" s="147"/>
      <c r="T24" s="148">
        <v>0.93899999999999995</v>
      </c>
      <c r="U24" s="147">
        <f t="shared" si="7"/>
        <v>2.96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 t="s">
        <v>96</v>
      </c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</row>
    <row r="25" spans="1:60" outlineLevel="1" x14ac:dyDescent="0.2">
      <c r="A25" s="140">
        <v>14</v>
      </c>
      <c r="B25" s="140" t="s">
        <v>122</v>
      </c>
      <c r="C25" s="176" t="s">
        <v>123</v>
      </c>
      <c r="D25" s="146" t="s">
        <v>99</v>
      </c>
      <c r="E25" s="152">
        <v>5.7130000000000001</v>
      </c>
      <c r="F25" s="154">
        <f t="shared" si="0"/>
        <v>0</v>
      </c>
      <c r="G25" s="155">
        <f t="shared" si="1"/>
        <v>0</v>
      </c>
      <c r="H25" s="155"/>
      <c r="I25" s="155">
        <f t="shared" si="2"/>
        <v>0</v>
      </c>
      <c r="J25" s="155"/>
      <c r="K25" s="155">
        <f t="shared" si="3"/>
        <v>0</v>
      </c>
      <c r="L25" s="155">
        <v>21</v>
      </c>
      <c r="M25" s="155">
        <f t="shared" si="4"/>
        <v>0</v>
      </c>
      <c r="N25" s="147">
        <v>1E-3</v>
      </c>
      <c r="O25" s="147">
        <f t="shared" si="5"/>
        <v>5.7099999999999998E-3</v>
      </c>
      <c r="P25" s="147">
        <v>6.3E-2</v>
      </c>
      <c r="Q25" s="147">
        <f t="shared" si="6"/>
        <v>0.35992000000000002</v>
      </c>
      <c r="R25" s="147"/>
      <c r="S25" s="147"/>
      <c r="T25" s="148">
        <v>0.71799999999999997</v>
      </c>
      <c r="U25" s="147">
        <f t="shared" si="7"/>
        <v>4.0999999999999996</v>
      </c>
      <c r="V25" s="139"/>
      <c r="W25" s="139"/>
      <c r="X25" s="139"/>
      <c r="Y25" s="139"/>
      <c r="Z25" s="139"/>
      <c r="AA25" s="139"/>
      <c r="AB25" s="139"/>
      <c r="AC25" s="139"/>
      <c r="AD25" s="139"/>
      <c r="AE25" s="139" t="s">
        <v>96</v>
      </c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</row>
    <row r="26" spans="1:60" ht="22.5" outlineLevel="1" x14ac:dyDescent="0.2">
      <c r="A26" s="140">
        <v>15</v>
      </c>
      <c r="B26" s="140" t="s">
        <v>124</v>
      </c>
      <c r="C26" s="176" t="s">
        <v>125</v>
      </c>
      <c r="D26" s="146" t="s">
        <v>99</v>
      </c>
      <c r="E26" s="152">
        <v>2.58</v>
      </c>
      <c r="F26" s="154">
        <f t="shared" si="0"/>
        <v>0</v>
      </c>
      <c r="G26" s="155">
        <f t="shared" si="1"/>
        <v>0</v>
      </c>
      <c r="H26" s="155"/>
      <c r="I26" s="155">
        <f t="shared" si="2"/>
        <v>0</v>
      </c>
      <c r="J26" s="155"/>
      <c r="K26" s="155">
        <f t="shared" si="3"/>
        <v>0</v>
      </c>
      <c r="L26" s="155">
        <v>21</v>
      </c>
      <c r="M26" s="155">
        <f t="shared" si="4"/>
        <v>0</v>
      </c>
      <c r="N26" s="147">
        <v>0</v>
      </c>
      <c r="O26" s="147">
        <f t="shared" si="5"/>
        <v>0</v>
      </c>
      <c r="P26" s="147">
        <v>0.02</v>
      </c>
      <c r="Q26" s="147">
        <f t="shared" si="6"/>
        <v>5.16E-2</v>
      </c>
      <c r="R26" s="147"/>
      <c r="S26" s="147"/>
      <c r="T26" s="148">
        <v>0.24</v>
      </c>
      <c r="U26" s="147">
        <f t="shared" si="7"/>
        <v>0.62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 t="s">
        <v>96</v>
      </c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ht="22.5" outlineLevel="1" x14ac:dyDescent="0.2">
      <c r="A27" s="140">
        <v>16</v>
      </c>
      <c r="B27" s="140" t="s">
        <v>126</v>
      </c>
      <c r="C27" s="176" t="s">
        <v>127</v>
      </c>
      <c r="D27" s="146" t="s">
        <v>99</v>
      </c>
      <c r="E27" s="152">
        <v>5.6524999999999999</v>
      </c>
      <c r="F27" s="154">
        <f t="shared" si="0"/>
        <v>0</v>
      </c>
      <c r="G27" s="155">
        <f t="shared" si="1"/>
        <v>0</v>
      </c>
      <c r="H27" s="155"/>
      <c r="I27" s="155">
        <f t="shared" si="2"/>
        <v>0</v>
      </c>
      <c r="J27" s="155"/>
      <c r="K27" s="155">
        <f t="shared" si="3"/>
        <v>0</v>
      </c>
      <c r="L27" s="155">
        <v>21</v>
      </c>
      <c r="M27" s="155">
        <f t="shared" si="4"/>
        <v>0</v>
      </c>
      <c r="N27" s="147">
        <v>0</v>
      </c>
      <c r="O27" s="147">
        <f t="shared" si="5"/>
        <v>0</v>
      </c>
      <c r="P27" s="147">
        <v>0.02</v>
      </c>
      <c r="Q27" s="147">
        <f t="shared" si="6"/>
        <v>0.11305</v>
      </c>
      <c r="R27" s="147"/>
      <c r="S27" s="147"/>
      <c r="T27" s="148">
        <v>0.23</v>
      </c>
      <c r="U27" s="147">
        <f t="shared" si="7"/>
        <v>1.3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 t="s">
        <v>96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ht="22.5" outlineLevel="1" x14ac:dyDescent="0.2">
      <c r="A28" s="140">
        <v>17</v>
      </c>
      <c r="B28" s="140" t="s">
        <v>128</v>
      </c>
      <c r="C28" s="176" t="s">
        <v>129</v>
      </c>
      <c r="D28" s="146" t="s">
        <v>99</v>
      </c>
      <c r="E28" s="152">
        <v>3.9</v>
      </c>
      <c r="F28" s="154">
        <f t="shared" si="0"/>
        <v>0</v>
      </c>
      <c r="G28" s="155">
        <f t="shared" si="1"/>
        <v>0</v>
      </c>
      <c r="H28" s="155"/>
      <c r="I28" s="155">
        <f t="shared" si="2"/>
        <v>0</v>
      </c>
      <c r="J28" s="155"/>
      <c r="K28" s="155">
        <f t="shared" si="3"/>
        <v>0</v>
      </c>
      <c r="L28" s="155">
        <v>21</v>
      </c>
      <c r="M28" s="155">
        <f t="shared" si="4"/>
        <v>0</v>
      </c>
      <c r="N28" s="147">
        <v>0</v>
      </c>
      <c r="O28" s="147">
        <f t="shared" si="5"/>
        <v>0</v>
      </c>
      <c r="P28" s="147">
        <v>1E-3</v>
      </c>
      <c r="Q28" s="147">
        <f t="shared" si="6"/>
        <v>3.8999999999999998E-3</v>
      </c>
      <c r="R28" s="147"/>
      <c r="S28" s="147"/>
      <c r="T28" s="148">
        <v>0.128</v>
      </c>
      <c r="U28" s="147">
        <f t="shared" si="7"/>
        <v>0.5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139" t="s">
        <v>96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</row>
    <row r="29" spans="1:60" ht="22.5" outlineLevel="1" x14ac:dyDescent="0.2">
      <c r="A29" s="140">
        <v>18</v>
      </c>
      <c r="B29" s="140" t="s">
        <v>130</v>
      </c>
      <c r="C29" s="176" t="s">
        <v>131</v>
      </c>
      <c r="D29" s="146" t="s">
        <v>114</v>
      </c>
      <c r="E29" s="152">
        <v>0.25679999999999997</v>
      </c>
      <c r="F29" s="154">
        <f t="shared" si="0"/>
        <v>0</v>
      </c>
      <c r="G29" s="155">
        <f t="shared" si="1"/>
        <v>0</v>
      </c>
      <c r="H29" s="155"/>
      <c r="I29" s="155">
        <f t="shared" si="2"/>
        <v>0</v>
      </c>
      <c r="J29" s="155"/>
      <c r="K29" s="155">
        <f t="shared" si="3"/>
        <v>0</v>
      </c>
      <c r="L29" s="155">
        <v>21</v>
      </c>
      <c r="M29" s="155">
        <f t="shared" si="4"/>
        <v>0</v>
      </c>
      <c r="N29" s="147">
        <v>0</v>
      </c>
      <c r="O29" s="147">
        <f t="shared" si="5"/>
        <v>0</v>
      </c>
      <c r="P29" s="147">
        <v>2.2000000000000002</v>
      </c>
      <c r="Q29" s="147">
        <f t="shared" si="6"/>
        <v>0.56496000000000002</v>
      </c>
      <c r="R29" s="147"/>
      <c r="S29" s="147"/>
      <c r="T29" s="148">
        <v>13.24</v>
      </c>
      <c r="U29" s="147">
        <f t="shared" si="7"/>
        <v>3.4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 t="s">
        <v>96</v>
      </c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</row>
    <row r="30" spans="1:60" ht="22.5" outlineLevel="1" x14ac:dyDescent="0.2">
      <c r="A30" s="140">
        <v>19</v>
      </c>
      <c r="B30" s="140" t="s">
        <v>132</v>
      </c>
      <c r="C30" s="176" t="s">
        <v>133</v>
      </c>
      <c r="D30" s="146" t="s">
        <v>114</v>
      </c>
      <c r="E30" s="152">
        <v>0.66122499999999995</v>
      </c>
      <c r="F30" s="154">
        <f t="shared" si="0"/>
        <v>0</v>
      </c>
      <c r="G30" s="155">
        <f t="shared" si="1"/>
        <v>0</v>
      </c>
      <c r="H30" s="155"/>
      <c r="I30" s="155">
        <f t="shared" si="2"/>
        <v>0</v>
      </c>
      <c r="J30" s="155"/>
      <c r="K30" s="155">
        <f t="shared" si="3"/>
        <v>0</v>
      </c>
      <c r="L30" s="155">
        <v>21</v>
      </c>
      <c r="M30" s="155">
        <f t="shared" si="4"/>
        <v>0</v>
      </c>
      <c r="N30" s="147">
        <v>0</v>
      </c>
      <c r="O30" s="147">
        <f t="shared" si="5"/>
        <v>0</v>
      </c>
      <c r="P30" s="147">
        <v>2.2000000000000002</v>
      </c>
      <c r="Q30" s="147">
        <f t="shared" si="6"/>
        <v>1.4547000000000001</v>
      </c>
      <c r="R30" s="147"/>
      <c r="S30" s="147"/>
      <c r="T30" s="148">
        <v>11.32</v>
      </c>
      <c r="U30" s="147">
        <f t="shared" si="7"/>
        <v>7.49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 t="s">
        <v>96</v>
      </c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</row>
    <row r="31" spans="1:60" outlineLevel="1" x14ac:dyDescent="0.2">
      <c r="A31" s="140">
        <v>20</v>
      </c>
      <c r="B31" s="140" t="s">
        <v>134</v>
      </c>
      <c r="C31" s="176" t="s">
        <v>135</v>
      </c>
      <c r="D31" s="146" t="s">
        <v>99</v>
      </c>
      <c r="E31" s="152">
        <v>15.192500000000001</v>
      </c>
      <c r="F31" s="154">
        <f t="shared" si="0"/>
        <v>0</v>
      </c>
      <c r="G31" s="155">
        <f t="shared" si="1"/>
        <v>0</v>
      </c>
      <c r="H31" s="155"/>
      <c r="I31" s="155">
        <f t="shared" si="2"/>
        <v>0</v>
      </c>
      <c r="J31" s="155"/>
      <c r="K31" s="155">
        <f t="shared" si="3"/>
        <v>0</v>
      </c>
      <c r="L31" s="155">
        <v>21</v>
      </c>
      <c r="M31" s="155">
        <f t="shared" si="4"/>
        <v>0</v>
      </c>
      <c r="N31" s="147">
        <v>0</v>
      </c>
      <c r="O31" s="147">
        <f t="shared" si="5"/>
        <v>0</v>
      </c>
      <c r="P31" s="147">
        <v>3.5000000000000003E-2</v>
      </c>
      <c r="Q31" s="147">
        <f t="shared" si="6"/>
        <v>0.53173999999999999</v>
      </c>
      <c r="R31" s="147"/>
      <c r="S31" s="147"/>
      <c r="T31" s="148">
        <v>0.09</v>
      </c>
      <c r="U31" s="147">
        <f t="shared" si="7"/>
        <v>1.37</v>
      </c>
      <c r="V31" s="139"/>
      <c r="W31" s="139"/>
      <c r="X31" s="139"/>
      <c r="Y31" s="139"/>
      <c r="Z31" s="139"/>
      <c r="AA31" s="139"/>
      <c r="AB31" s="139"/>
      <c r="AC31" s="139"/>
      <c r="AD31" s="139"/>
      <c r="AE31" s="139" t="s">
        <v>96</v>
      </c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</row>
    <row r="32" spans="1:60" ht="22.5" outlineLevel="1" x14ac:dyDescent="0.2">
      <c r="A32" s="140">
        <v>21</v>
      </c>
      <c r="B32" s="140" t="s">
        <v>136</v>
      </c>
      <c r="C32" s="176" t="s">
        <v>137</v>
      </c>
      <c r="D32" s="146" t="s">
        <v>114</v>
      </c>
      <c r="E32" s="152">
        <v>0.438</v>
      </c>
      <c r="F32" s="154">
        <f t="shared" si="0"/>
        <v>0</v>
      </c>
      <c r="G32" s="155">
        <f t="shared" si="1"/>
        <v>0</v>
      </c>
      <c r="H32" s="155"/>
      <c r="I32" s="155">
        <f t="shared" si="2"/>
        <v>0</v>
      </c>
      <c r="J32" s="155"/>
      <c r="K32" s="155">
        <f t="shared" si="3"/>
        <v>0</v>
      </c>
      <c r="L32" s="155">
        <v>21</v>
      </c>
      <c r="M32" s="155">
        <f t="shared" si="4"/>
        <v>0</v>
      </c>
      <c r="N32" s="147">
        <v>0</v>
      </c>
      <c r="O32" s="147">
        <f t="shared" si="5"/>
        <v>0</v>
      </c>
      <c r="P32" s="147">
        <v>2.2000000000000002</v>
      </c>
      <c r="Q32" s="147">
        <f t="shared" si="6"/>
        <v>0.96360000000000001</v>
      </c>
      <c r="R32" s="147"/>
      <c r="S32" s="147"/>
      <c r="T32" s="148">
        <v>12.56</v>
      </c>
      <c r="U32" s="147">
        <f t="shared" si="7"/>
        <v>5.5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 t="s">
        <v>96</v>
      </c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 spans="1:60" ht="22.5" outlineLevel="1" x14ac:dyDescent="0.2">
      <c r="A33" s="140">
        <v>22</v>
      </c>
      <c r="B33" s="140" t="s">
        <v>138</v>
      </c>
      <c r="C33" s="176" t="s">
        <v>139</v>
      </c>
      <c r="D33" s="146" t="s">
        <v>114</v>
      </c>
      <c r="E33" s="152">
        <v>1.08125</v>
      </c>
      <c r="F33" s="154">
        <f t="shared" si="0"/>
        <v>0</v>
      </c>
      <c r="G33" s="155">
        <f t="shared" si="1"/>
        <v>0</v>
      </c>
      <c r="H33" s="155"/>
      <c r="I33" s="155">
        <f t="shared" si="2"/>
        <v>0</v>
      </c>
      <c r="J33" s="155"/>
      <c r="K33" s="155">
        <f t="shared" si="3"/>
        <v>0</v>
      </c>
      <c r="L33" s="155">
        <v>21</v>
      </c>
      <c r="M33" s="155">
        <f t="shared" si="4"/>
        <v>0</v>
      </c>
      <c r="N33" s="147">
        <v>0</v>
      </c>
      <c r="O33" s="147">
        <f t="shared" si="5"/>
        <v>0</v>
      </c>
      <c r="P33" s="147">
        <v>2.2000000000000002</v>
      </c>
      <c r="Q33" s="147">
        <f t="shared" si="6"/>
        <v>2.3787500000000001</v>
      </c>
      <c r="R33" s="147"/>
      <c r="S33" s="147"/>
      <c r="T33" s="148">
        <v>10.88</v>
      </c>
      <c r="U33" s="147">
        <f t="shared" si="7"/>
        <v>11.76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 t="s">
        <v>96</v>
      </c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</row>
    <row r="34" spans="1:60" ht="22.5" outlineLevel="1" x14ac:dyDescent="0.2">
      <c r="A34" s="140">
        <v>23</v>
      </c>
      <c r="B34" s="140" t="s">
        <v>140</v>
      </c>
      <c r="C34" s="176" t="s">
        <v>141</v>
      </c>
      <c r="D34" s="146" t="s">
        <v>114</v>
      </c>
      <c r="E34" s="152">
        <v>1.51925</v>
      </c>
      <c r="F34" s="154">
        <f t="shared" si="0"/>
        <v>0</v>
      </c>
      <c r="G34" s="155">
        <f t="shared" si="1"/>
        <v>0</v>
      </c>
      <c r="H34" s="155"/>
      <c r="I34" s="155">
        <f t="shared" si="2"/>
        <v>0</v>
      </c>
      <c r="J34" s="155"/>
      <c r="K34" s="155">
        <f t="shared" si="3"/>
        <v>0</v>
      </c>
      <c r="L34" s="155">
        <v>21</v>
      </c>
      <c r="M34" s="155">
        <f t="shared" si="4"/>
        <v>0</v>
      </c>
      <c r="N34" s="147">
        <v>0</v>
      </c>
      <c r="O34" s="147">
        <f t="shared" si="5"/>
        <v>0</v>
      </c>
      <c r="P34" s="147">
        <v>0</v>
      </c>
      <c r="Q34" s="147">
        <f t="shared" si="6"/>
        <v>0</v>
      </c>
      <c r="R34" s="147"/>
      <c r="S34" s="147"/>
      <c r="T34" s="148">
        <v>4.8280000000000003</v>
      </c>
      <c r="U34" s="147">
        <f t="shared" si="7"/>
        <v>7.33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 t="s">
        <v>96</v>
      </c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</row>
    <row r="35" spans="1:60" ht="22.5" outlineLevel="1" x14ac:dyDescent="0.2">
      <c r="A35" s="140">
        <v>24</v>
      </c>
      <c r="B35" s="140" t="s">
        <v>142</v>
      </c>
      <c r="C35" s="176" t="s">
        <v>143</v>
      </c>
      <c r="D35" s="146" t="s">
        <v>114</v>
      </c>
      <c r="E35" s="152">
        <v>3.0385</v>
      </c>
      <c r="F35" s="154">
        <f t="shared" si="0"/>
        <v>0</v>
      </c>
      <c r="G35" s="155">
        <f t="shared" si="1"/>
        <v>0</v>
      </c>
      <c r="H35" s="155"/>
      <c r="I35" s="155">
        <f t="shared" si="2"/>
        <v>0</v>
      </c>
      <c r="J35" s="155"/>
      <c r="K35" s="155">
        <f t="shared" si="3"/>
        <v>0</v>
      </c>
      <c r="L35" s="155">
        <v>21</v>
      </c>
      <c r="M35" s="155">
        <f t="shared" si="4"/>
        <v>0</v>
      </c>
      <c r="N35" s="147">
        <v>0</v>
      </c>
      <c r="O35" s="147">
        <f t="shared" si="5"/>
        <v>0</v>
      </c>
      <c r="P35" s="147">
        <v>1.4</v>
      </c>
      <c r="Q35" s="147">
        <f t="shared" si="6"/>
        <v>4.2538999999999998</v>
      </c>
      <c r="R35" s="147"/>
      <c r="S35" s="147"/>
      <c r="T35" s="148">
        <v>1.151</v>
      </c>
      <c r="U35" s="147">
        <f t="shared" si="7"/>
        <v>3.5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 t="s">
        <v>96</v>
      </c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</row>
    <row r="36" spans="1:60" ht="22.5" outlineLevel="1" x14ac:dyDescent="0.2">
      <c r="A36" s="140">
        <v>25</v>
      </c>
      <c r="B36" s="140" t="s">
        <v>144</v>
      </c>
      <c r="C36" s="176" t="s">
        <v>145</v>
      </c>
      <c r="D36" s="146" t="s">
        <v>99</v>
      </c>
      <c r="E36" s="152">
        <v>15.192500000000001</v>
      </c>
      <c r="F36" s="154">
        <f t="shared" si="0"/>
        <v>0</v>
      </c>
      <c r="G36" s="155">
        <f t="shared" si="1"/>
        <v>0</v>
      </c>
      <c r="H36" s="155"/>
      <c r="I36" s="155">
        <f t="shared" si="2"/>
        <v>0</v>
      </c>
      <c r="J36" s="155"/>
      <c r="K36" s="155">
        <f t="shared" si="3"/>
        <v>0</v>
      </c>
      <c r="L36" s="155">
        <v>21</v>
      </c>
      <c r="M36" s="155">
        <f t="shared" si="4"/>
        <v>0</v>
      </c>
      <c r="N36" s="147">
        <v>0</v>
      </c>
      <c r="O36" s="147">
        <f t="shared" si="5"/>
        <v>0</v>
      </c>
      <c r="P36" s="147">
        <v>4.8700000000000002E-3</v>
      </c>
      <c r="Q36" s="147">
        <f t="shared" si="6"/>
        <v>7.399E-2</v>
      </c>
      <c r="R36" s="147"/>
      <c r="S36" s="147"/>
      <c r="T36" s="148">
        <v>4.1000000000000002E-2</v>
      </c>
      <c r="U36" s="147">
        <f t="shared" si="7"/>
        <v>0.62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 t="s">
        <v>96</v>
      </c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</row>
    <row r="37" spans="1:60" ht="22.5" outlineLevel="1" x14ac:dyDescent="0.2">
      <c r="A37" s="140">
        <v>26</v>
      </c>
      <c r="B37" s="140" t="s">
        <v>146</v>
      </c>
      <c r="C37" s="176" t="s">
        <v>147</v>
      </c>
      <c r="D37" s="146" t="s">
        <v>148</v>
      </c>
      <c r="E37" s="152">
        <v>22.492000000000001</v>
      </c>
      <c r="F37" s="154">
        <f t="shared" si="0"/>
        <v>0</v>
      </c>
      <c r="G37" s="155">
        <f t="shared" si="1"/>
        <v>0</v>
      </c>
      <c r="H37" s="155"/>
      <c r="I37" s="155">
        <f t="shared" si="2"/>
        <v>0</v>
      </c>
      <c r="J37" s="155"/>
      <c r="K37" s="155">
        <f t="shared" si="3"/>
        <v>0</v>
      </c>
      <c r="L37" s="155">
        <v>21</v>
      </c>
      <c r="M37" s="155">
        <f t="shared" si="4"/>
        <v>0</v>
      </c>
      <c r="N37" s="147">
        <v>0</v>
      </c>
      <c r="O37" s="147">
        <f t="shared" si="5"/>
        <v>0</v>
      </c>
      <c r="P37" s="147">
        <v>0</v>
      </c>
      <c r="Q37" s="147">
        <f t="shared" si="6"/>
        <v>0</v>
      </c>
      <c r="R37" s="147"/>
      <c r="S37" s="147"/>
      <c r="T37" s="148">
        <v>0</v>
      </c>
      <c r="U37" s="147">
        <f t="shared" si="7"/>
        <v>0</v>
      </c>
      <c r="V37" s="139"/>
      <c r="W37" s="139"/>
      <c r="X37" s="139"/>
      <c r="Y37" s="139"/>
      <c r="Z37" s="139"/>
      <c r="AA37" s="139"/>
      <c r="AB37" s="139"/>
      <c r="AC37" s="139"/>
      <c r="AD37" s="139"/>
      <c r="AE37" s="139" t="s">
        <v>96</v>
      </c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</row>
    <row r="38" spans="1:60" ht="22.5" outlineLevel="1" x14ac:dyDescent="0.2">
      <c r="A38" s="140">
        <v>27</v>
      </c>
      <c r="B38" s="140" t="s">
        <v>149</v>
      </c>
      <c r="C38" s="176" t="s">
        <v>150</v>
      </c>
      <c r="D38" s="146" t="s">
        <v>148</v>
      </c>
      <c r="E38" s="152">
        <v>0.192</v>
      </c>
      <c r="F38" s="154">
        <f t="shared" si="0"/>
        <v>0</v>
      </c>
      <c r="G38" s="155">
        <f t="shared" si="1"/>
        <v>0</v>
      </c>
      <c r="H38" s="155"/>
      <c r="I38" s="155">
        <f t="shared" si="2"/>
        <v>0</v>
      </c>
      <c r="J38" s="155"/>
      <c r="K38" s="155">
        <f t="shared" si="3"/>
        <v>0</v>
      </c>
      <c r="L38" s="155">
        <v>21</v>
      </c>
      <c r="M38" s="155">
        <f t="shared" si="4"/>
        <v>0</v>
      </c>
      <c r="N38" s="147">
        <v>0</v>
      </c>
      <c r="O38" s="147">
        <f t="shared" si="5"/>
        <v>0</v>
      </c>
      <c r="P38" s="147">
        <v>0</v>
      </c>
      <c r="Q38" s="147">
        <f t="shared" si="6"/>
        <v>0</v>
      </c>
      <c r="R38" s="147"/>
      <c r="S38" s="147"/>
      <c r="T38" s="148">
        <v>0</v>
      </c>
      <c r="U38" s="147">
        <f t="shared" si="7"/>
        <v>0</v>
      </c>
      <c r="V38" s="139"/>
      <c r="W38" s="139"/>
      <c r="X38" s="139"/>
      <c r="Y38" s="139"/>
      <c r="Z38" s="139"/>
      <c r="AA38" s="139"/>
      <c r="AB38" s="139"/>
      <c r="AC38" s="139"/>
      <c r="AD38" s="139"/>
      <c r="AE38" s="139" t="s">
        <v>96</v>
      </c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</row>
    <row r="39" spans="1:60" ht="22.5" outlineLevel="1" x14ac:dyDescent="0.2">
      <c r="A39" s="140">
        <v>28</v>
      </c>
      <c r="B39" s="140" t="s">
        <v>151</v>
      </c>
      <c r="C39" s="176" t="s">
        <v>152</v>
      </c>
      <c r="D39" s="146" t="s">
        <v>148</v>
      </c>
      <c r="E39" s="152">
        <v>7.3999999999999996E-2</v>
      </c>
      <c r="F39" s="154">
        <f t="shared" si="0"/>
        <v>0</v>
      </c>
      <c r="G39" s="155">
        <f t="shared" si="1"/>
        <v>0</v>
      </c>
      <c r="H39" s="155"/>
      <c r="I39" s="155">
        <f t="shared" si="2"/>
        <v>0</v>
      </c>
      <c r="J39" s="155"/>
      <c r="K39" s="155">
        <f t="shared" si="3"/>
        <v>0</v>
      </c>
      <c r="L39" s="155">
        <v>21</v>
      </c>
      <c r="M39" s="155">
        <f t="shared" si="4"/>
        <v>0</v>
      </c>
      <c r="N39" s="147">
        <v>0</v>
      </c>
      <c r="O39" s="147">
        <f t="shared" si="5"/>
        <v>0</v>
      </c>
      <c r="P39" s="147">
        <v>0</v>
      </c>
      <c r="Q39" s="147">
        <f t="shared" si="6"/>
        <v>0</v>
      </c>
      <c r="R39" s="147"/>
      <c r="S39" s="147"/>
      <c r="T39" s="148">
        <v>0</v>
      </c>
      <c r="U39" s="147">
        <f t="shared" si="7"/>
        <v>0</v>
      </c>
      <c r="V39" s="139"/>
      <c r="W39" s="139"/>
      <c r="X39" s="139"/>
      <c r="Y39" s="139"/>
      <c r="Z39" s="139"/>
      <c r="AA39" s="139"/>
      <c r="AB39" s="139"/>
      <c r="AC39" s="139"/>
      <c r="AD39" s="139"/>
      <c r="AE39" s="139" t="s">
        <v>96</v>
      </c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</row>
    <row r="40" spans="1:60" outlineLevel="1" x14ac:dyDescent="0.2">
      <c r="A40" s="140">
        <v>29</v>
      </c>
      <c r="B40" s="140" t="s">
        <v>153</v>
      </c>
      <c r="C40" s="176" t="s">
        <v>154</v>
      </c>
      <c r="D40" s="146" t="s">
        <v>148</v>
      </c>
      <c r="E40" s="152">
        <v>22.757999999999999</v>
      </c>
      <c r="F40" s="154">
        <f t="shared" si="0"/>
        <v>0</v>
      </c>
      <c r="G40" s="155">
        <f t="shared" si="1"/>
        <v>0</v>
      </c>
      <c r="H40" s="155"/>
      <c r="I40" s="155">
        <f t="shared" si="2"/>
        <v>0</v>
      </c>
      <c r="J40" s="155"/>
      <c r="K40" s="155">
        <f t="shared" si="3"/>
        <v>0</v>
      </c>
      <c r="L40" s="155">
        <v>21</v>
      </c>
      <c r="M40" s="155">
        <f t="shared" si="4"/>
        <v>0</v>
      </c>
      <c r="N40" s="147">
        <v>0</v>
      </c>
      <c r="O40" s="147">
        <f t="shared" si="5"/>
        <v>0</v>
      </c>
      <c r="P40" s="147">
        <v>0</v>
      </c>
      <c r="Q40" s="147">
        <f t="shared" si="6"/>
        <v>0</v>
      </c>
      <c r="R40" s="147"/>
      <c r="S40" s="147"/>
      <c r="T40" s="148">
        <v>0.49</v>
      </c>
      <c r="U40" s="147">
        <f t="shared" si="7"/>
        <v>11.15</v>
      </c>
      <c r="V40" s="139"/>
      <c r="W40" s="139"/>
      <c r="X40" s="139"/>
      <c r="Y40" s="139"/>
      <c r="Z40" s="139"/>
      <c r="AA40" s="139"/>
      <c r="AB40" s="139"/>
      <c r="AC40" s="139"/>
      <c r="AD40" s="139"/>
      <c r="AE40" s="139" t="s">
        <v>96</v>
      </c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</row>
    <row r="41" spans="1:60" outlineLevel="1" x14ac:dyDescent="0.2">
      <c r="A41" s="140">
        <v>30</v>
      </c>
      <c r="B41" s="140" t="s">
        <v>155</v>
      </c>
      <c r="C41" s="176" t="s">
        <v>156</v>
      </c>
      <c r="D41" s="146" t="s">
        <v>296</v>
      </c>
      <c r="E41" s="152">
        <v>318.61200000000002</v>
      </c>
      <c r="F41" s="154">
        <f t="shared" si="0"/>
        <v>0</v>
      </c>
      <c r="G41" s="155">
        <f t="shared" si="1"/>
        <v>0</v>
      </c>
      <c r="H41" s="155"/>
      <c r="I41" s="155">
        <f t="shared" si="2"/>
        <v>0</v>
      </c>
      <c r="J41" s="155"/>
      <c r="K41" s="155">
        <f t="shared" si="3"/>
        <v>0</v>
      </c>
      <c r="L41" s="155">
        <v>21</v>
      </c>
      <c r="M41" s="155">
        <f t="shared" si="4"/>
        <v>0</v>
      </c>
      <c r="N41" s="147">
        <v>0</v>
      </c>
      <c r="O41" s="147">
        <f t="shared" si="5"/>
        <v>0</v>
      </c>
      <c r="P41" s="147">
        <v>0</v>
      </c>
      <c r="Q41" s="147">
        <f t="shared" si="6"/>
        <v>0</v>
      </c>
      <c r="R41" s="147"/>
      <c r="S41" s="147"/>
      <c r="T41" s="148">
        <v>0</v>
      </c>
      <c r="U41" s="147">
        <f t="shared" si="7"/>
        <v>0</v>
      </c>
      <c r="V41" s="139"/>
      <c r="W41" s="139"/>
      <c r="X41" s="139"/>
      <c r="Y41" s="139"/>
      <c r="Z41" s="139"/>
      <c r="AA41" s="139"/>
      <c r="AB41" s="139"/>
      <c r="AC41" s="139"/>
      <c r="AD41" s="139"/>
      <c r="AE41" s="139" t="s">
        <v>96</v>
      </c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</row>
    <row r="42" spans="1:60" outlineLevel="1" x14ac:dyDescent="0.2">
      <c r="A42" s="140">
        <v>31</v>
      </c>
      <c r="B42" s="140" t="s">
        <v>157</v>
      </c>
      <c r="C42" s="176" t="s">
        <v>158</v>
      </c>
      <c r="D42" s="146" t="s">
        <v>148</v>
      </c>
      <c r="E42" s="152">
        <v>22.757999999999999</v>
      </c>
      <c r="F42" s="154">
        <f t="shared" si="0"/>
        <v>0</v>
      </c>
      <c r="G42" s="155">
        <f t="shared" si="1"/>
        <v>0</v>
      </c>
      <c r="H42" s="155"/>
      <c r="I42" s="155">
        <f t="shared" si="2"/>
        <v>0</v>
      </c>
      <c r="J42" s="155"/>
      <c r="K42" s="155">
        <f t="shared" si="3"/>
        <v>0</v>
      </c>
      <c r="L42" s="155">
        <v>21</v>
      </c>
      <c r="M42" s="155">
        <f t="shared" si="4"/>
        <v>0</v>
      </c>
      <c r="N42" s="147">
        <v>0</v>
      </c>
      <c r="O42" s="147">
        <f t="shared" si="5"/>
        <v>0</v>
      </c>
      <c r="P42" s="147">
        <v>0</v>
      </c>
      <c r="Q42" s="147">
        <f t="shared" si="6"/>
        <v>0</v>
      </c>
      <c r="R42" s="147"/>
      <c r="S42" s="147"/>
      <c r="T42" s="148">
        <v>0.94199999999999995</v>
      </c>
      <c r="U42" s="147">
        <f t="shared" si="7"/>
        <v>21.44</v>
      </c>
      <c r="V42" s="139"/>
      <c r="W42" s="139"/>
      <c r="X42" s="139"/>
      <c r="Y42" s="139"/>
      <c r="Z42" s="139"/>
      <c r="AA42" s="139"/>
      <c r="AB42" s="139"/>
      <c r="AC42" s="139"/>
      <c r="AD42" s="139"/>
      <c r="AE42" s="139" t="s">
        <v>96</v>
      </c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:60" outlineLevel="1" x14ac:dyDescent="0.2">
      <c r="A43" s="140">
        <v>32</v>
      </c>
      <c r="B43" s="140" t="s">
        <v>159</v>
      </c>
      <c r="C43" s="176" t="s">
        <v>160</v>
      </c>
      <c r="D43" s="146" t="s">
        <v>297</v>
      </c>
      <c r="E43" s="152">
        <v>91.031999999999996</v>
      </c>
      <c r="F43" s="154">
        <f t="shared" si="0"/>
        <v>0</v>
      </c>
      <c r="G43" s="155">
        <f t="shared" si="1"/>
        <v>0</v>
      </c>
      <c r="H43" s="155"/>
      <c r="I43" s="155">
        <f t="shared" si="2"/>
        <v>0</v>
      </c>
      <c r="J43" s="155"/>
      <c r="K43" s="155">
        <f t="shared" si="3"/>
        <v>0</v>
      </c>
      <c r="L43" s="155">
        <v>21</v>
      </c>
      <c r="M43" s="155">
        <f t="shared" si="4"/>
        <v>0</v>
      </c>
      <c r="N43" s="147">
        <v>0</v>
      </c>
      <c r="O43" s="147">
        <f t="shared" si="5"/>
        <v>0</v>
      </c>
      <c r="P43" s="147">
        <v>0</v>
      </c>
      <c r="Q43" s="147">
        <f t="shared" si="6"/>
        <v>0</v>
      </c>
      <c r="R43" s="147"/>
      <c r="S43" s="147"/>
      <c r="T43" s="148">
        <v>0.105</v>
      </c>
      <c r="U43" s="147">
        <f t="shared" si="7"/>
        <v>9.56</v>
      </c>
      <c r="V43" s="139"/>
      <c r="W43" s="139"/>
      <c r="X43" s="139"/>
      <c r="Y43" s="139"/>
      <c r="Z43" s="139"/>
      <c r="AA43" s="139"/>
      <c r="AB43" s="139"/>
      <c r="AC43" s="139"/>
      <c r="AD43" s="139"/>
      <c r="AE43" s="139" t="s">
        <v>96</v>
      </c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</row>
    <row r="44" spans="1:60" x14ac:dyDescent="0.2">
      <c r="A44" s="141" t="s">
        <v>91</v>
      </c>
      <c r="B44" s="141" t="s">
        <v>62</v>
      </c>
      <c r="C44" s="177" t="s">
        <v>63</v>
      </c>
      <c r="D44" s="149"/>
      <c r="E44" s="153"/>
      <c r="F44" s="156"/>
      <c r="G44" s="156">
        <f>SUMIF(AE45:AE45,"&lt;&gt;NOR",G45:G45)</f>
        <v>0</v>
      </c>
      <c r="H44" s="156"/>
      <c r="I44" s="156">
        <f>SUM(I45:I45)</f>
        <v>0</v>
      </c>
      <c r="J44" s="156"/>
      <c r="K44" s="156">
        <f>SUM(K45:K45)</f>
        <v>0</v>
      </c>
      <c r="L44" s="156"/>
      <c r="M44" s="156">
        <f>SUM(M45:M45)</f>
        <v>0</v>
      </c>
      <c r="N44" s="150"/>
      <c r="O44" s="150">
        <f>SUM(O45:O45)</f>
        <v>0</v>
      </c>
      <c r="P44" s="150"/>
      <c r="Q44" s="150">
        <f>SUM(Q45:Q45)</f>
        <v>0</v>
      </c>
      <c r="R44" s="150"/>
      <c r="S44" s="150"/>
      <c r="T44" s="151"/>
      <c r="U44" s="150">
        <f>SUM(U45:U45)</f>
        <v>1.73</v>
      </c>
      <c r="AE44" t="s">
        <v>92</v>
      </c>
    </row>
    <row r="45" spans="1:60" outlineLevel="1" x14ac:dyDescent="0.2">
      <c r="A45" s="140">
        <v>33</v>
      </c>
      <c r="B45" s="140" t="s">
        <v>161</v>
      </c>
      <c r="C45" s="176" t="s">
        <v>162</v>
      </c>
      <c r="D45" s="146" t="s">
        <v>148</v>
      </c>
      <c r="E45" s="152">
        <v>0.91200000000000003</v>
      </c>
      <c r="F45" s="154">
        <f>H45+J45</f>
        <v>0</v>
      </c>
      <c r="G45" s="155">
        <f>ROUND(E45*F45,2)</f>
        <v>0</v>
      </c>
      <c r="H45" s="155"/>
      <c r="I45" s="155">
        <f>ROUND(E45*H45,2)</f>
        <v>0</v>
      </c>
      <c r="J45" s="155"/>
      <c r="K45" s="155">
        <f>ROUND(E45*J45,2)</f>
        <v>0</v>
      </c>
      <c r="L45" s="155">
        <v>21</v>
      </c>
      <c r="M45" s="155">
        <f>G45*(1+L45/100)</f>
        <v>0</v>
      </c>
      <c r="N45" s="147">
        <v>0</v>
      </c>
      <c r="O45" s="147">
        <f>ROUND(E45*N45,5)</f>
        <v>0</v>
      </c>
      <c r="P45" s="147">
        <v>0</v>
      </c>
      <c r="Q45" s="147">
        <f>ROUND(E45*P45,5)</f>
        <v>0</v>
      </c>
      <c r="R45" s="147"/>
      <c r="S45" s="147"/>
      <c r="T45" s="148">
        <v>1.8919999999999999</v>
      </c>
      <c r="U45" s="147">
        <f>ROUND(E45*T45,2)</f>
        <v>1.73</v>
      </c>
      <c r="V45" s="139"/>
      <c r="W45" s="139"/>
      <c r="X45" s="139"/>
      <c r="Y45" s="139"/>
      <c r="Z45" s="139"/>
      <c r="AA45" s="139"/>
      <c r="AB45" s="139"/>
      <c r="AC45" s="139"/>
      <c r="AD45" s="139"/>
      <c r="AE45" s="139" t="s">
        <v>96</v>
      </c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</row>
    <row r="46" spans="1:60" x14ac:dyDescent="0.2">
      <c r="A46" s="141" t="s">
        <v>91</v>
      </c>
      <c r="B46" s="141" t="s">
        <v>64</v>
      </c>
      <c r="C46" s="177" t="s">
        <v>26</v>
      </c>
      <c r="D46" s="149"/>
      <c r="E46" s="153"/>
      <c r="F46" s="156"/>
      <c r="G46" s="156">
        <f>SUMIF(AE47:AE49,"&lt;&gt;NOR",G47:G49)</f>
        <v>0</v>
      </c>
      <c r="H46" s="156"/>
      <c r="I46" s="156">
        <f>SUM(I47:I49)</f>
        <v>0</v>
      </c>
      <c r="J46" s="156"/>
      <c r="K46" s="156">
        <f>SUM(K47:K49)</f>
        <v>0</v>
      </c>
      <c r="L46" s="156"/>
      <c r="M46" s="156">
        <f>SUM(M47:M49)</f>
        <v>0</v>
      </c>
      <c r="N46" s="150"/>
      <c r="O46" s="150">
        <f>SUM(O47:O49)</f>
        <v>0</v>
      </c>
      <c r="P46" s="150"/>
      <c r="Q46" s="150">
        <f>SUM(Q47:Q49)</f>
        <v>0</v>
      </c>
      <c r="R46" s="150"/>
      <c r="S46" s="150"/>
      <c r="T46" s="151"/>
      <c r="U46" s="150">
        <f>SUM(U47:U49)</f>
        <v>0</v>
      </c>
      <c r="AE46" t="s">
        <v>92</v>
      </c>
    </row>
    <row r="47" spans="1:60" outlineLevel="1" x14ac:dyDescent="0.2">
      <c r="A47" s="140">
        <v>34</v>
      </c>
      <c r="B47" s="140" t="s">
        <v>163</v>
      </c>
      <c r="C47" s="176" t="s">
        <v>164</v>
      </c>
      <c r="D47" s="146" t="s">
        <v>0</v>
      </c>
      <c r="E47" s="152">
        <v>3</v>
      </c>
      <c r="F47" s="154">
        <f>H47+J47</f>
        <v>0</v>
      </c>
      <c r="G47" s="155">
        <f>ROUND(E47*F47,2)</f>
        <v>0</v>
      </c>
      <c r="H47" s="155"/>
      <c r="I47" s="155">
        <f>ROUND(E47*H47,2)</f>
        <v>0</v>
      </c>
      <c r="J47" s="155"/>
      <c r="K47" s="155">
        <f>ROUND(E47*J47,2)</f>
        <v>0</v>
      </c>
      <c r="L47" s="155">
        <v>21</v>
      </c>
      <c r="M47" s="155">
        <f>G47*(1+L47/100)</f>
        <v>0</v>
      </c>
      <c r="N47" s="147">
        <v>0</v>
      </c>
      <c r="O47" s="147">
        <f>ROUND(E47*N47,5)</f>
        <v>0</v>
      </c>
      <c r="P47" s="147">
        <v>0</v>
      </c>
      <c r="Q47" s="147">
        <f>ROUND(E47*P47,5)</f>
        <v>0</v>
      </c>
      <c r="R47" s="147"/>
      <c r="S47" s="147"/>
      <c r="T47" s="148">
        <v>0</v>
      </c>
      <c r="U47" s="147">
        <f>ROUND(E47*T47,2)</f>
        <v>0</v>
      </c>
      <c r="V47" s="139"/>
      <c r="W47" s="139"/>
      <c r="X47" s="139"/>
      <c r="Y47" s="139"/>
      <c r="Z47" s="139"/>
      <c r="AA47" s="139"/>
      <c r="AB47" s="139"/>
      <c r="AC47" s="139"/>
      <c r="AD47" s="139"/>
      <c r="AE47" s="139" t="s">
        <v>96</v>
      </c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</row>
    <row r="48" spans="1:60" outlineLevel="1" x14ac:dyDescent="0.2">
      <c r="A48" s="140">
        <v>35</v>
      </c>
      <c r="B48" s="140" t="s">
        <v>165</v>
      </c>
      <c r="C48" s="176" t="s">
        <v>166</v>
      </c>
      <c r="D48" s="146" t="s">
        <v>0</v>
      </c>
      <c r="E48" s="152">
        <v>0.8</v>
      </c>
      <c r="F48" s="154">
        <f>H48+J48</f>
        <v>0</v>
      </c>
      <c r="G48" s="155">
        <f>ROUND(E48*F48,2)</f>
        <v>0</v>
      </c>
      <c r="H48" s="155"/>
      <c r="I48" s="155">
        <f>ROUND(E48*H48,2)</f>
        <v>0</v>
      </c>
      <c r="J48" s="155"/>
      <c r="K48" s="155">
        <f>ROUND(E48*J48,2)</f>
        <v>0</v>
      </c>
      <c r="L48" s="155">
        <v>21</v>
      </c>
      <c r="M48" s="155">
        <f>G48*(1+L48/100)</f>
        <v>0</v>
      </c>
      <c r="N48" s="147">
        <v>0</v>
      </c>
      <c r="O48" s="147">
        <f>ROUND(E48*N48,5)</f>
        <v>0</v>
      </c>
      <c r="P48" s="147">
        <v>0</v>
      </c>
      <c r="Q48" s="147">
        <f>ROUND(E48*P48,5)</f>
        <v>0</v>
      </c>
      <c r="R48" s="147"/>
      <c r="S48" s="147"/>
      <c r="T48" s="148">
        <v>0</v>
      </c>
      <c r="U48" s="147">
        <f>ROUND(E48*T48,2)</f>
        <v>0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 t="s">
        <v>96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</row>
    <row r="49" spans="1:60" outlineLevel="1" x14ac:dyDescent="0.2">
      <c r="A49" s="165">
        <v>36</v>
      </c>
      <c r="B49" s="165" t="s">
        <v>167</v>
      </c>
      <c r="C49" s="178" t="s">
        <v>168</v>
      </c>
      <c r="D49" s="166" t="s">
        <v>0</v>
      </c>
      <c r="E49" s="167">
        <v>2.5</v>
      </c>
      <c r="F49" s="168">
        <f>H49+J49</f>
        <v>0</v>
      </c>
      <c r="G49" s="169">
        <f>ROUND(E49*F49,2)</f>
        <v>0</v>
      </c>
      <c r="H49" s="169"/>
      <c r="I49" s="169">
        <f>ROUND(E49*H49,2)</f>
        <v>0</v>
      </c>
      <c r="J49" s="169"/>
      <c r="K49" s="169">
        <f>ROUND(E49*J49,2)</f>
        <v>0</v>
      </c>
      <c r="L49" s="169">
        <v>21</v>
      </c>
      <c r="M49" s="169">
        <f>G49*(1+L49/100)</f>
        <v>0</v>
      </c>
      <c r="N49" s="170">
        <v>0</v>
      </c>
      <c r="O49" s="170">
        <f>ROUND(E49*N49,5)</f>
        <v>0</v>
      </c>
      <c r="P49" s="170">
        <v>0</v>
      </c>
      <c r="Q49" s="170">
        <f>ROUND(E49*P49,5)</f>
        <v>0</v>
      </c>
      <c r="R49" s="170"/>
      <c r="S49" s="170"/>
      <c r="T49" s="171">
        <v>0</v>
      </c>
      <c r="U49" s="170">
        <f>ROUND(E49*T49,2)</f>
        <v>0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 t="s">
        <v>96</v>
      </c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</row>
    <row r="50" spans="1:60" x14ac:dyDescent="0.2">
      <c r="A50" s="4"/>
      <c r="B50" s="5" t="s">
        <v>169</v>
      </c>
      <c r="C50" s="179" t="s">
        <v>169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AC50">
        <v>15</v>
      </c>
      <c r="AD50">
        <v>21</v>
      </c>
    </row>
    <row r="51" spans="1:60" x14ac:dyDescent="0.2">
      <c r="A51" s="172"/>
      <c r="B51" s="173" t="s">
        <v>28</v>
      </c>
      <c r="C51" s="180" t="s">
        <v>169</v>
      </c>
      <c r="D51" s="174"/>
      <c r="E51" s="174"/>
      <c r="F51" s="174"/>
      <c r="G51" s="175">
        <f>G8+G10+G12+G14+G16+G44+G46</f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AC51">
        <f>SUMIF(L7:L49,AC50,G7:G49)</f>
        <v>0</v>
      </c>
      <c r="AD51">
        <f>SUMIF(L7:L49,AD50,G7:G49)</f>
        <v>0</v>
      </c>
      <c r="AE51" t="s">
        <v>170</v>
      </c>
    </row>
    <row r="52" spans="1:60" x14ac:dyDescent="0.2">
      <c r="A52" s="4"/>
      <c r="B52" s="5" t="s">
        <v>169</v>
      </c>
      <c r="C52" s="179" t="s">
        <v>169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60" x14ac:dyDescent="0.2">
      <c r="A53" s="4"/>
      <c r="B53" s="5" t="s">
        <v>169</v>
      </c>
      <c r="C53" s="179" t="s">
        <v>169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60" x14ac:dyDescent="0.2">
      <c r="A54" s="332" t="s">
        <v>171</v>
      </c>
      <c r="B54" s="332"/>
      <c r="C54" s="33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60" x14ac:dyDescent="0.2">
      <c r="A55" s="313"/>
      <c r="B55" s="314"/>
      <c r="C55" s="315"/>
      <c r="D55" s="314"/>
      <c r="E55" s="314"/>
      <c r="F55" s="314"/>
      <c r="G55" s="3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AE55" t="s">
        <v>172</v>
      </c>
    </row>
    <row r="56" spans="1:60" x14ac:dyDescent="0.2">
      <c r="A56" s="317"/>
      <c r="B56" s="318"/>
      <c r="C56" s="319"/>
      <c r="D56" s="318"/>
      <c r="E56" s="318"/>
      <c r="F56" s="318"/>
      <c r="G56" s="32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60" x14ac:dyDescent="0.2">
      <c r="A57" s="317"/>
      <c r="B57" s="318"/>
      <c r="C57" s="319"/>
      <c r="D57" s="318"/>
      <c r="E57" s="318"/>
      <c r="F57" s="318"/>
      <c r="G57" s="32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60" x14ac:dyDescent="0.2">
      <c r="A58" s="317"/>
      <c r="B58" s="318"/>
      <c r="C58" s="319"/>
      <c r="D58" s="318"/>
      <c r="E58" s="318"/>
      <c r="F58" s="318"/>
      <c r="G58" s="32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60" x14ac:dyDescent="0.2">
      <c r="A59" s="321"/>
      <c r="B59" s="322"/>
      <c r="C59" s="323"/>
      <c r="D59" s="322"/>
      <c r="E59" s="322"/>
      <c r="F59" s="322"/>
      <c r="G59" s="32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0" x14ac:dyDescent="0.2">
      <c r="A60" s="4"/>
      <c r="B60" s="5" t="s">
        <v>169</v>
      </c>
      <c r="C60" s="179" t="s">
        <v>169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60" x14ac:dyDescent="0.2">
      <c r="C61" s="181"/>
      <c r="AE61" t="s">
        <v>173</v>
      </c>
    </row>
  </sheetData>
  <mergeCells count="6">
    <mergeCell ref="A55:G59"/>
    <mergeCell ref="A1:G1"/>
    <mergeCell ref="C2:G2"/>
    <mergeCell ref="C3:G3"/>
    <mergeCell ref="C4:G4"/>
    <mergeCell ref="A54:C54"/>
  </mergeCells>
  <pageMargins left="0.39370078740157499" right="0.19685039370078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2DFD-B35E-4276-B76D-6A9DE64879AA}">
  <dimension ref="A1:H30"/>
  <sheetViews>
    <sheetView showGridLines="0" zoomScale="70" zoomScaleNormal="70" workbookViewId="0">
      <selection activeCell="M9" sqref="M9"/>
    </sheetView>
  </sheetViews>
  <sheetFormatPr defaultColWidth="9.140625" defaultRowHeight="15" x14ac:dyDescent="0.2"/>
  <cols>
    <col min="1" max="1" width="9.7109375" style="214" customWidth="1"/>
    <col min="2" max="2" width="16.7109375" style="214" customWidth="1"/>
    <col min="3" max="3" width="51.7109375" style="213" customWidth="1"/>
    <col min="4" max="4" width="12.7109375" style="213" customWidth="1"/>
    <col min="5" max="5" width="9.140625" style="213"/>
    <col min="6" max="6" width="12.7109375" style="213" customWidth="1"/>
    <col min="7" max="7" width="16.7109375" style="213" customWidth="1"/>
    <col min="8" max="8" width="29.7109375" style="213" customWidth="1"/>
    <col min="9" max="16384" width="9.140625" style="213"/>
  </cols>
  <sheetData>
    <row r="1" spans="1:8" ht="18.75" x14ac:dyDescent="0.2">
      <c r="A1" s="258" t="s">
        <v>295</v>
      </c>
      <c r="B1" s="258"/>
    </row>
    <row r="2" spans="1:8" ht="16.5" x14ac:dyDescent="0.2">
      <c r="B2" s="256" t="s">
        <v>294</v>
      </c>
      <c r="C2" s="255" t="s">
        <v>293</v>
      </c>
    </row>
    <row r="3" spans="1:8" ht="16.5" x14ac:dyDescent="0.2">
      <c r="A3" s="213"/>
      <c r="B3" s="256" t="s">
        <v>292</v>
      </c>
      <c r="C3" s="255" t="s">
        <v>291</v>
      </c>
    </row>
    <row r="4" spans="1:8" ht="16.5" x14ac:dyDescent="0.2">
      <c r="B4" s="256" t="s">
        <v>290</v>
      </c>
      <c r="C4" s="257"/>
    </row>
    <row r="5" spans="1:8" ht="16.5" x14ac:dyDescent="0.2">
      <c r="B5" s="256" t="s">
        <v>289</v>
      </c>
      <c r="C5" s="255"/>
    </row>
    <row r="7" spans="1:8" s="214" customFormat="1" ht="30" x14ac:dyDescent="0.2">
      <c r="A7" s="254" t="s">
        <v>288</v>
      </c>
      <c r="B7" s="253" t="s">
        <v>287</v>
      </c>
      <c r="C7" s="252" t="s">
        <v>286</v>
      </c>
      <c r="D7" s="251" t="s">
        <v>285</v>
      </c>
      <c r="E7" s="251" t="s">
        <v>284</v>
      </c>
      <c r="F7" s="252" t="s">
        <v>283</v>
      </c>
      <c r="G7" s="252" t="s">
        <v>282</v>
      </c>
      <c r="H7" s="251" t="s">
        <v>281</v>
      </c>
    </row>
    <row r="8" spans="1:8" x14ac:dyDescent="0.2">
      <c r="A8" s="250" t="s">
        <v>242</v>
      </c>
      <c r="B8" s="249"/>
      <c r="C8" s="248" t="s">
        <v>280</v>
      </c>
      <c r="D8" s="246"/>
      <c r="E8" s="247"/>
      <c r="F8" s="246"/>
      <c r="G8" s="246"/>
      <c r="H8" s="245"/>
    </row>
    <row r="9" spans="1:8" ht="30" x14ac:dyDescent="0.2">
      <c r="A9" s="244" t="s">
        <v>279</v>
      </c>
      <c r="B9" s="244" t="s">
        <v>278</v>
      </c>
      <c r="C9" s="241" t="s">
        <v>277</v>
      </c>
      <c r="D9" s="242">
        <f>CEILING(D10,1)</f>
        <v>4</v>
      </c>
      <c r="E9" s="243" t="s">
        <v>268</v>
      </c>
      <c r="F9" s="259"/>
      <c r="G9" s="242">
        <f>D9*F9</f>
        <v>0</v>
      </c>
      <c r="H9" s="241"/>
    </row>
    <row r="10" spans="1:8" ht="24" x14ac:dyDescent="0.2">
      <c r="A10" s="233"/>
      <c r="B10" s="232"/>
      <c r="C10" s="240" t="s">
        <v>276</v>
      </c>
      <c r="D10" s="239">
        <f>16*0.25</f>
        <v>4</v>
      </c>
      <c r="E10" s="230"/>
      <c r="F10" s="229"/>
      <c r="G10" s="229"/>
      <c r="H10" s="228"/>
    </row>
    <row r="11" spans="1:8" ht="30" x14ac:dyDescent="0.2">
      <c r="A11" s="244" t="s">
        <v>275</v>
      </c>
      <c r="B11" s="244" t="s">
        <v>274</v>
      </c>
      <c r="C11" s="241" t="s">
        <v>273</v>
      </c>
      <c r="D11" s="242">
        <f>CEILING(D12,1)</f>
        <v>196</v>
      </c>
      <c r="E11" s="243" t="s">
        <v>268</v>
      </c>
      <c r="F11" s="259"/>
      <c r="G11" s="242">
        <f>D11*F11</f>
        <v>0</v>
      </c>
      <c r="H11" s="241"/>
    </row>
    <row r="12" spans="1:8" x14ac:dyDescent="0.2">
      <c r="A12" s="233"/>
      <c r="B12" s="232"/>
      <c r="C12" s="240" t="s">
        <v>272</v>
      </c>
      <c r="D12" s="239">
        <f>16*12.25</f>
        <v>196</v>
      </c>
      <c r="E12" s="230"/>
      <c r="F12" s="229"/>
      <c r="G12" s="229"/>
      <c r="H12" s="228"/>
    </row>
    <row r="13" spans="1:8" ht="30" x14ac:dyDescent="0.2">
      <c r="A13" s="244" t="s">
        <v>271</v>
      </c>
      <c r="B13" s="244" t="s">
        <v>270</v>
      </c>
      <c r="C13" s="241" t="s">
        <v>269</v>
      </c>
      <c r="D13" s="242">
        <f>CEILING(D14,1)</f>
        <v>96</v>
      </c>
      <c r="E13" s="243" t="s">
        <v>268</v>
      </c>
      <c r="F13" s="259"/>
      <c r="G13" s="242">
        <f>D13*F13</f>
        <v>0</v>
      </c>
      <c r="H13" s="241"/>
    </row>
    <row r="14" spans="1:8" x14ac:dyDescent="0.2">
      <c r="A14" s="233"/>
      <c r="B14" s="232"/>
      <c r="C14" s="240" t="s">
        <v>267</v>
      </c>
      <c r="D14" s="239">
        <f>16*6</f>
        <v>96</v>
      </c>
      <c r="E14" s="230"/>
      <c r="F14" s="229"/>
      <c r="G14" s="229"/>
      <c r="H14" s="228"/>
    </row>
    <row r="15" spans="1:8" x14ac:dyDescent="0.2">
      <c r="A15" s="244" t="s">
        <v>266</v>
      </c>
      <c r="B15" s="244" t="s">
        <v>265</v>
      </c>
      <c r="C15" s="241" t="s">
        <v>264</v>
      </c>
      <c r="D15" s="242">
        <f>CEILING(D16,1)</f>
        <v>77</v>
      </c>
      <c r="E15" s="243" t="s">
        <v>148</v>
      </c>
      <c r="F15" s="259"/>
      <c r="G15" s="242">
        <f>D15*F15</f>
        <v>0</v>
      </c>
      <c r="H15" s="241"/>
    </row>
    <row r="16" spans="1:8" ht="24" x14ac:dyDescent="0.2">
      <c r="A16" s="233"/>
      <c r="B16" s="232"/>
      <c r="C16" s="240" t="s">
        <v>263</v>
      </c>
      <c r="D16" s="239">
        <f>(PI()*0.95*0.95/4)*96*1.3*0.87</f>
        <v>76.961040367609812</v>
      </c>
      <c r="E16" s="230"/>
      <c r="F16" s="229"/>
      <c r="G16" s="229"/>
      <c r="H16" s="228"/>
    </row>
    <row r="17" spans="1:8" ht="30" x14ac:dyDescent="0.2">
      <c r="A17" s="244" t="s">
        <v>262</v>
      </c>
      <c r="B17" s="244" t="s">
        <v>261</v>
      </c>
      <c r="C17" s="241" t="s">
        <v>260</v>
      </c>
      <c r="D17" s="242">
        <f>CEILING(D18,1)</f>
        <v>69</v>
      </c>
      <c r="E17" s="243" t="s">
        <v>114</v>
      </c>
      <c r="F17" s="259"/>
      <c r="G17" s="242">
        <f>D17*F17</f>
        <v>0</v>
      </c>
      <c r="H17" s="241"/>
    </row>
    <row r="18" spans="1:8" ht="24" x14ac:dyDescent="0.2">
      <c r="A18" s="233"/>
      <c r="B18" s="232"/>
      <c r="C18" s="240" t="s">
        <v>259</v>
      </c>
      <c r="D18" s="239">
        <f>(PI()*0.95*0.95/4)*96</f>
        <v>68.046896876754914</v>
      </c>
      <c r="E18" s="230"/>
      <c r="F18" s="229"/>
      <c r="G18" s="229"/>
      <c r="H18" s="228"/>
    </row>
    <row r="19" spans="1:8" ht="30" x14ac:dyDescent="0.2">
      <c r="A19" s="244" t="s">
        <v>258</v>
      </c>
      <c r="B19" s="244" t="s">
        <v>257</v>
      </c>
      <c r="C19" s="241" t="s">
        <v>256</v>
      </c>
      <c r="D19" s="242">
        <f>CEILING(D20,1)</f>
        <v>69</v>
      </c>
      <c r="E19" s="243" t="s">
        <v>114</v>
      </c>
      <c r="F19" s="259"/>
      <c r="G19" s="242">
        <f>D19*F19</f>
        <v>0</v>
      </c>
      <c r="H19" s="241"/>
    </row>
    <row r="20" spans="1:8" x14ac:dyDescent="0.2">
      <c r="A20" s="233"/>
      <c r="B20" s="232"/>
      <c r="C20" s="240" t="s">
        <v>255</v>
      </c>
      <c r="D20" s="239">
        <f>D18</f>
        <v>68.046896876754914</v>
      </c>
      <c r="E20" s="230"/>
      <c r="F20" s="229"/>
      <c r="G20" s="229"/>
      <c r="H20" s="228"/>
    </row>
    <row r="21" spans="1:8" ht="30" x14ac:dyDescent="0.2">
      <c r="A21" s="244" t="s">
        <v>254</v>
      </c>
      <c r="B21" s="244" t="s">
        <v>253</v>
      </c>
      <c r="C21" s="241" t="s">
        <v>252</v>
      </c>
      <c r="D21" s="242">
        <f>CEILING(D22,1)</f>
        <v>2722</v>
      </c>
      <c r="E21" s="243" t="s">
        <v>114</v>
      </c>
      <c r="F21" s="259"/>
      <c r="G21" s="242">
        <f>D21*F21</f>
        <v>0</v>
      </c>
      <c r="H21" s="241"/>
    </row>
    <row r="22" spans="1:8" ht="24" x14ac:dyDescent="0.2">
      <c r="A22" s="233"/>
      <c r="B22" s="232"/>
      <c r="C22" s="240" t="s">
        <v>248</v>
      </c>
      <c r="D22" s="239">
        <f>D20*2*20</f>
        <v>2721.8758750701963</v>
      </c>
      <c r="E22" s="230"/>
      <c r="F22" s="229"/>
      <c r="G22" s="229"/>
      <c r="H22" s="228"/>
    </row>
    <row r="23" spans="1:8" ht="30" x14ac:dyDescent="0.2">
      <c r="A23" s="244" t="s">
        <v>251</v>
      </c>
      <c r="B23" s="244" t="s">
        <v>250</v>
      </c>
      <c r="C23" s="241" t="s">
        <v>249</v>
      </c>
      <c r="D23" s="242">
        <f>CEILING(D24,1)</f>
        <v>111</v>
      </c>
      <c r="E23" s="243" t="s">
        <v>148</v>
      </c>
      <c r="F23" s="259"/>
      <c r="G23" s="242">
        <f>D23*F23</f>
        <v>0</v>
      </c>
      <c r="H23" s="241"/>
    </row>
    <row r="24" spans="1:8" ht="24" x14ac:dyDescent="0.2">
      <c r="A24" s="233"/>
      <c r="B24" s="232"/>
      <c r="C24" s="240" t="s">
        <v>248</v>
      </c>
      <c r="D24" s="239">
        <f>D17*1.6</f>
        <v>110.4</v>
      </c>
      <c r="E24" s="230"/>
      <c r="F24" s="229"/>
      <c r="G24" s="229"/>
      <c r="H24" s="228"/>
    </row>
    <row r="25" spans="1:8" ht="30" x14ac:dyDescent="0.2">
      <c r="A25" s="244" t="s">
        <v>247</v>
      </c>
      <c r="B25" s="244" t="s">
        <v>246</v>
      </c>
      <c r="C25" s="241" t="s">
        <v>245</v>
      </c>
      <c r="D25" s="242">
        <v>14</v>
      </c>
      <c r="E25" s="243" t="s">
        <v>244</v>
      </c>
      <c r="F25" s="259"/>
      <c r="G25" s="242">
        <f>D25*F25</f>
        <v>0</v>
      </c>
      <c r="H25" s="241"/>
    </row>
    <row r="26" spans="1:8" x14ac:dyDescent="0.2">
      <c r="A26" s="233"/>
      <c r="B26" s="232"/>
      <c r="C26" s="240" t="s">
        <v>243</v>
      </c>
      <c r="D26" s="239"/>
      <c r="E26" s="230"/>
      <c r="F26" s="229"/>
      <c r="G26" s="229"/>
      <c r="H26" s="228"/>
    </row>
    <row r="27" spans="1:8" x14ac:dyDescent="0.2">
      <c r="A27" s="238" t="s">
        <v>242</v>
      </c>
      <c r="B27" s="237"/>
      <c r="C27" s="236" t="str">
        <f>CONCATENATE("Mezisoučet: ",C8)</f>
        <v>Mezisoučet: Založení -  Trysková injektáž (TI)</v>
      </c>
      <c r="D27" s="229"/>
      <c r="E27" s="230"/>
      <c r="F27" s="229"/>
      <c r="G27" s="235">
        <f>SUBTOTAL(109,G9:G26)</f>
        <v>0</v>
      </c>
      <c r="H27" s="234"/>
    </row>
    <row r="28" spans="1:8" x14ac:dyDescent="0.2">
      <c r="A28" s="233"/>
      <c r="B28" s="232"/>
      <c r="C28" s="231"/>
      <c r="D28" s="229"/>
      <c r="E28" s="230"/>
      <c r="F28" s="229"/>
      <c r="G28" s="229"/>
      <c r="H28" s="228"/>
    </row>
    <row r="29" spans="1:8" x14ac:dyDescent="0.2">
      <c r="A29" s="227"/>
      <c r="B29" s="226"/>
      <c r="C29" s="225"/>
      <c r="D29" s="223"/>
      <c r="E29" s="224"/>
      <c r="F29" s="223"/>
      <c r="G29" s="223"/>
      <c r="H29" s="222"/>
    </row>
    <row r="30" spans="1:8" x14ac:dyDescent="0.2">
      <c r="A30" s="221"/>
      <c r="B30" s="220"/>
      <c r="C30" s="219" t="s">
        <v>241</v>
      </c>
      <c r="D30" s="217"/>
      <c r="E30" s="218"/>
      <c r="F30" s="217"/>
      <c r="G30" s="216">
        <f>SUBTOTAL(109,G8:G29)</f>
        <v>0</v>
      </c>
      <c r="H30" s="215"/>
    </row>
  </sheetData>
  <autoFilter ref="A7:H29" xr:uid="{00000000-0009-0000-0000-000000000000}"/>
  <printOptions horizontalCentered="1"/>
  <pageMargins left="0.47244094488188981" right="0.47244094488188981" top="0.47244094488188981" bottom="0.47244094488188981" header="0.23622047244094491" footer="0.23622047244094491"/>
  <pageSetup paperSize="9" scale="80" fitToHeight="7" orientation="landscape" r:id="rId1"/>
  <headerFooter>
    <oddFooter>&amp;L&amp;"Arial Narrow,Obyčejné"&amp;9Stavba: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7A8B-9E0E-4F64-94C4-95894A0D6F2A}">
  <sheetPr>
    <outlinePr summaryBelow="0"/>
  </sheetPr>
  <dimension ref="A1:BH134"/>
  <sheetViews>
    <sheetView workbookViewId="0">
      <selection activeCell="W113" sqref="W113"/>
    </sheetView>
  </sheetViews>
  <sheetFormatPr defaultRowHeight="12.75" outlineLevelRow="1" x14ac:dyDescent="0.2"/>
  <cols>
    <col min="1" max="1" width="4.28515625" customWidth="1"/>
    <col min="2" max="2" width="14.42578125" style="83" customWidth="1"/>
    <col min="3" max="3" width="38.28515625" style="8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325" t="s">
        <v>6</v>
      </c>
      <c r="B1" s="325"/>
      <c r="C1" s="325"/>
      <c r="D1" s="325"/>
      <c r="E1" s="325"/>
      <c r="F1" s="325"/>
      <c r="G1" s="325"/>
      <c r="AE1" t="s">
        <v>67</v>
      </c>
    </row>
    <row r="2" spans="1:60" ht="24.95" customHeight="1" x14ac:dyDescent="0.2">
      <c r="A2" s="212" t="s">
        <v>66</v>
      </c>
      <c r="B2" s="211"/>
      <c r="C2" s="334" t="s">
        <v>46</v>
      </c>
      <c r="D2" s="335"/>
      <c r="E2" s="335"/>
      <c r="F2" s="335"/>
      <c r="G2" s="336"/>
      <c r="AE2" t="s">
        <v>68</v>
      </c>
    </row>
    <row r="3" spans="1:60" ht="24.95" customHeight="1" x14ac:dyDescent="0.2">
      <c r="A3" s="210" t="s">
        <v>7</v>
      </c>
      <c r="B3" s="209"/>
      <c r="C3" s="337" t="s">
        <v>43</v>
      </c>
      <c r="D3" s="338"/>
      <c r="E3" s="338"/>
      <c r="F3" s="338"/>
      <c r="G3" s="339"/>
      <c r="AE3" t="s">
        <v>69</v>
      </c>
    </row>
    <row r="4" spans="1:60" ht="24.95" hidden="1" customHeight="1" x14ac:dyDescent="0.2">
      <c r="A4" s="210" t="s">
        <v>8</v>
      </c>
      <c r="B4" s="209"/>
      <c r="C4" s="337"/>
      <c r="D4" s="338"/>
      <c r="E4" s="338"/>
      <c r="F4" s="338"/>
      <c r="G4" s="339"/>
      <c r="AE4" t="s">
        <v>70</v>
      </c>
    </row>
    <row r="5" spans="1:60" hidden="1" x14ac:dyDescent="0.2">
      <c r="A5" s="208" t="s">
        <v>71</v>
      </c>
      <c r="B5" s="207"/>
      <c r="C5" s="207"/>
      <c r="D5" s="206"/>
      <c r="E5" s="206"/>
      <c r="F5" s="206"/>
      <c r="G5" s="205"/>
      <c r="AE5" t="s">
        <v>72</v>
      </c>
    </row>
    <row r="7" spans="1:60" ht="38.25" x14ac:dyDescent="0.2">
      <c r="A7" s="203" t="s">
        <v>73</v>
      </c>
      <c r="B7" s="204" t="s">
        <v>74</v>
      </c>
      <c r="C7" s="204" t="s">
        <v>75</v>
      </c>
      <c r="D7" s="203" t="s">
        <v>76</v>
      </c>
      <c r="E7" s="203" t="s">
        <v>77</v>
      </c>
      <c r="F7" s="138" t="s">
        <v>78</v>
      </c>
      <c r="G7" s="202" t="s">
        <v>28</v>
      </c>
      <c r="H7" s="201" t="s">
        <v>29</v>
      </c>
      <c r="I7" s="201" t="s">
        <v>79</v>
      </c>
      <c r="J7" s="201" t="s">
        <v>30</v>
      </c>
      <c r="K7" s="201" t="s">
        <v>80</v>
      </c>
      <c r="L7" s="201" t="s">
        <v>81</v>
      </c>
      <c r="M7" s="201" t="s">
        <v>82</v>
      </c>
      <c r="N7" s="201" t="s">
        <v>83</v>
      </c>
      <c r="O7" s="201" t="s">
        <v>84</v>
      </c>
      <c r="P7" s="201" t="s">
        <v>85</v>
      </c>
      <c r="Q7" s="201" t="s">
        <v>86</v>
      </c>
      <c r="R7" s="201" t="s">
        <v>87</v>
      </c>
      <c r="S7" s="201" t="s">
        <v>88</v>
      </c>
      <c r="T7" s="201" t="s">
        <v>89</v>
      </c>
      <c r="U7" s="200" t="s">
        <v>90</v>
      </c>
    </row>
    <row r="8" spans="1:60" x14ac:dyDescent="0.2">
      <c r="A8" s="194" t="s">
        <v>91</v>
      </c>
      <c r="B8" s="199" t="s">
        <v>52</v>
      </c>
      <c r="C8" s="198" t="s">
        <v>53</v>
      </c>
      <c r="D8" s="197"/>
      <c r="E8" s="196"/>
      <c r="F8" s="195"/>
      <c r="G8" s="195">
        <f>SUMIF(AE9:AE9,"&lt;&gt;NOR",G9:G9)</f>
        <v>0</v>
      </c>
      <c r="H8" s="195"/>
      <c r="I8" s="195">
        <f>SUM(I9:I9)</f>
        <v>0</v>
      </c>
      <c r="J8" s="195"/>
      <c r="K8" s="195">
        <f>SUM(K9:K9)</f>
        <v>0</v>
      </c>
      <c r="L8" s="195"/>
      <c r="M8" s="195">
        <f>SUM(M9:M9)</f>
        <v>0</v>
      </c>
      <c r="N8" s="193"/>
      <c r="O8" s="193">
        <f>SUM(O9:O9)</f>
        <v>0</v>
      </c>
      <c r="P8" s="193"/>
      <c r="Q8" s="193">
        <f>SUM(Q9:Q9)</f>
        <v>0</v>
      </c>
      <c r="R8" s="193"/>
      <c r="S8" s="193"/>
      <c r="T8" s="194"/>
      <c r="U8" s="193">
        <f>SUM(U9:U9)</f>
        <v>0</v>
      </c>
      <c r="AE8" t="s">
        <v>92</v>
      </c>
    </row>
    <row r="9" spans="1:60" outlineLevel="1" x14ac:dyDescent="0.2">
      <c r="A9" s="140">
        <v>1</v>
      </c>
      <c r="B9" s="140" t="s">
        <v>93</v>
      </c>
      <c r="C9" s="176" t="s">
        <v>94</v>
      </c>
      <c r="D9" s="146" t="s">
        <v>95</v>
      </c>
      <c r="E9" s="152">
        <v>1</v>
      </c>
      <c r="F9" s="154">
        <f>H9+J9</f>
        <v>0</v>
      </c>
      <c r="G9" s="155">
        <f>ROUND(E9*F9,2)</f>
        <v>0</v>
      </c>
      <c r="H9" s="155"/>
      <c r="I9" s="155">
        <f>ROUND(E9*H9,2)</f>
        <v>0</v>
      </c>
      <c r="J9" s="155"/>
      <c r="K9" s="155">
        <f>ROUND(E9*J9,2)</f>
        <v>0</v>
      </c>
      <c r="L9" s="155">
        <v>21</v>
      </c>
      <c r="M9" s="155">
        <f>G9*(1+L9/100)</f>
        <v>0</v>
      </c>
      <c r="N9" s="147">
        <v>0</v>
      </c>
      <c r="O9" s="147">
        <f>ROUND(E9*N9,5)</f>
        <v>0</v>
      </c>
      <c r="P9" s="147">
        <v>0</v>
      </c>
      <c r="Q9" s="147">
        <f>ROUND(E9*P9,5)</f>
        <v>0</v>
      </c>
      <c r="R9" s="147"/>
      <c r="S9" s="147"/>
      <c r="T9" s="148">
        <v>0</v>
      </c>
      <c r="U9" s="147">
        <f>ROUND(E9*T9,2)</f>
        <v>0</v>
      </c>
      <c r="V9" s="139"/>
      <c r="W9" s="139"/>
      <c r="X9" s="139"/>
      <c r="Y9" s="139"/>
      <c r="Z9" s="139"/>
      <c r="AA9" s="139"/>
      <c r="AB9" s="139"/>
      <c r="AC9" s="139"/>
      <c r="AD9" s="139"/>
      <c r="AE9" s="139" t="s">
        <v>96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x14ac:dyDescent="0.2">
      <c r="A10" s="141" t="s">
        <v>91</v>
      </c>
      <c r="B10" s="141" t="s">
        <v>54</v>
      </c>
      <c r="C10" s="177" t="s">
        <v>55</v>
      </c>
      <c r="D10" s="149"/>
      <c r="E10" s="153"/>
      <c r="F10" s="156"/>
      <c r="G10" s="156">
        <f>SUMIF(AE11:AE12,"&lt;&gt;NOR",G11:G12)</f>
        <v>0</v>
      </c>
      <c r="H10" s="156"/>
      <c r="I10" s="156">
        <f>SUM(I11:I12)</f>
        <v>0</v>
      </c>
      <c r="J10" s="156"/>
      <c r="K10" s="156">
        <f>SUM(K11:K12)</f>
        <v>0</v>
      </c>
      <c r="L10" s="156"/>
      <c r="M10" s="156">
        <f>SUM(M11:M12)</f>
        <v>0</v>
      </c>
      <c r="N10" s="150"/>
      <c r="O10" s="150">
        <f>SUM(O11:O12)</f>
        <v>0.44091999999999998</v>
      </c>
      <c r="P10" s="150"/>
      <c r="Q10" s="150">
        <f>SUM(Q11:Q12)</f>
        <v>0</v>
      </c>
      <c r="R10" s="150"/>
      <c r="S10" s="150"/>
      <c r="T10" s="151"/>
      <c r="U10" s="150">
        <f>SUM(U11:U12)</f>
        <v>1.73</v>
      </c>
      <c r="AE10" t="s">
        <v>92</v>
      </c>
    </row>
    <row r="11" spans="1:60" ht="22.5" outlineLevel="1" x14ac:dyDescent="0.2">
      <c r="A11" s="140">
        <v>2</v>
      </c>
      <c r="B11" s="140" t="s">
        <v>97</v>
      </c>
      <c r="C11" s="176" t="s">
        <v>98</v>
      </c>
      <c r="D11" s="146" t="s">
        <v>99</v>
      </c>
      <c r="E11" s="152">
        <v>2.5237500000000002</v>
      </c>
      <c r="F11" s="154">
        <f>H11+J11</f>
        <v>0</v>
      </c>
      <c r="G11" s="155">
        <f>ROUND(E11*F11,2)</f>
        <v>0</v>
      </c>
      <c r="H11" s="155"/>
      <c r="I11" s="155">
        <f>ROUND(E11*H11,2)</f>
        <v>0</v>
      </c>
      <c r="J11" s="155"/>
      <c r="K11" s="155">
        <f>ROUND(E11*J11,2)</f>
        <v>0</v>
      </c>
      <c r="L11" s="155">
        <v>21</v>
      </c>
      <c r="M11" s="155">
        <f>G11*(1+L11/100)</f>
        <v>0</v>
      </c>
      <c r="N11" s="147">
        <v>0.17471</v>
      </c>
      <c r="O11" s="147">
        <f>ROUND(E11*N11,5)</f>
        <v>0.44091999999999998</v>
      </c>
      <c r="P11" s="147">
        <v>0</v>
      </c>
      <c r="Q11" s="147">
        <f>ROUND(E11*P11,5)</f>
        <v>0</v>
      </c>
      <c r="R11" s="147"/>
      <c r="S11" s="147"/>
      <c r="T11" s="148">
        <v>0.68389999999999995</v>
      </c>
      <c r="U11" s="147">
        <f>ROUND(E11*T11,2)</f>
        <v>1.73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 t="s">
        <v>96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outlineLevel="1" x14ac:dyDescent="0.2">
      <c r="A12" s="140"/>
      <c r="B12" s="140"/>
      <c r="C12" s="189" t="s">
        <v>227</v>
      </c>
      <c r="D12" s="188"/>
      <c r="E12" s="187">
        <v>2.5237500000000002</v>
      </c>
      <c r="F12" s="155"/>
      <c r="G12" s="155"/>
      <c r="H12" s="155"/>
      <c r="I12" s="155"/>
      <c r="J12" s="155"/>
      <c r="K12" s="155"/>
      <c r="L12" s="155"/>
      <c r="M12" s="155"/>
      <c r="N12" s="147"/>
      <c r="O12" s="147"/>
      <c r="P12" s="147"/>
      <c r="Q12" s="147"/>
      <c r="R12" s="147"/>
      <c r="S12" s="147"/>
      <c r="T12" s="148"/>
      <c r="U12" s="147"/>
      <c r="V12" s="139"/>
      <c r="W12" s="139"/>
      <c r="X12" s="139"/>
      <c r="Y12" s="139"/>
      <c r="Z12" s="139"/>
      <c r="AA12" s="139"/>
      <c r="AB12" s="139"/>
      <c r="AC12" s="139"/>
      <c r="AD12" s="139"/>
      <c r="AE12" s="139" t="s">
        <v>174</v>
      </c>
      <c r="AF12" s="139">
        <v>0</v>
      </c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x14ac:dyDescent="0.2">
      <c r="A13" s="141" t="s">
        <v>91</v>
      </c>
      <c r="B13" s="141" t="s">
        <v>56</v>
      </c>
      <c r="C13" s="177" t="s">
        <v>57</v>
      </c>
      <c r="D13" s="149"/>
      <c r="E13" s="153"/>
      <c r="F13" s="156"/>
      <c r="G13" s="156">
        <f>SUMIF(AE14:AE15,"&lt;&gt;NOR",G14:G15)</f>
        <v>0</v>
      </c>
      <c r="H13" s="156"/>
      <c r="I13" s="156">
        <f>SUM(I14:I15)</f>
        <v>0</v>
      </c>
      <c r="J13" s="156"/>
      <c r="K13" s="156">
        <f>SUM(K14:K15)</f>
        <v>0</v>
      </c>
      <c r="L13" s="156"/>
      <c r="M13" s="156">
        <f>SUM(M14:M15)</f>
        <v>0</v>
      </c>
      <c r="N13" s="150"/>
      <c r="O13" s="150">
        <f>SUM(O14:O15)</f>
        <v>0.80188000000000004</v>
      </c>
      <c r="P13" s="150"/>
      <c r="Q13" s="150">
        <f>SUM(Q14:Q15)</f>
        <v>0</v>
      </c>
      <c r="R13" s="150"/>
      <c r="S13" s="150"/>
      <c r="T13" s="151"/>
      <c r="U13" s="150">
        <f>SUM(U14:U15)</f>
        <v>14.13</v>
      </c>
      <c r="AE13" t="s">
        <v>92</v>
      </c>
    </row>
    <row r="14" spans="1:60" outlineLevel="1" x14ac:dyDescent="0.2">
      <c r="A14" s="140">
        <v>3</v>
      </c>
      <c r="B14" s="140" t="s">
        <v>100</v>
      </c>
      <c r="C14" s="176" t="s">
        <v>101</v>
      </c>
      <c r="D14" s="146" t="s">
        <v>99</v>
      </c>
      <c r="E14" s="152">
        <v>16.824999999999999</v>
      </c>
      <c r="F14" s="154">
        <f>H14+J14</f>
        <v>0</v>
      </c>
      <c r="G14" s="155">
        <f>ROUND(E14*F14,2)</f>
        <v>0</v>
      </c>
      <c r="H14" s="155"/>
      <c r="I14" s="155">
        <f>ROUND(E14*H14,2)</f>
        <v>0</v>
      </c>
      <c r="J14" s="155"/>
      <c r="K14" s="155">
        <f>ROUND(E14*J14,2)</f>
        <v>0</v>
      </c>
      <c r="L14" s="155">
        <v>21</v>
      </c>
      <c r="M14" s="155">
        <f>G14*(1+L14/100)</f>
        <v>0</v>
      </c>
      <c r="N14" s="147">
        <v>4.7660000000000001E-2</v>
      </c>
      <c r="O14" s="147">
        <f>ROUND(E14*N14,5)</f>
        <v>0.80188000000000004</v>
      </c>
      <c r="P14" s="147">
        <v>0</v>
      </c>
      <c r="Q14" s="147">
        <f>ROUND(E14*P14,5)</f>
        <v>0</v>
      </c>
      <c r="R14" s="147"/>
      <c r="S14" s="147"/>
      <c r="T14" s="148">
        <v>0.84</v>
      </c>
      <c r="U14" s="147">
        <f>ROUND(E14*T14,2)</f>
        <v>14.13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 t="s">
        <v>96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</row>
    <row r="15" spans="1:60" outlineLevel="1" x14ac:dyDescent="0.2">
      <c r="A15" s="140"/>
      <c r="B15" s="140"/>
      <c r="C15" s="189" t="s">
        <v>240</v>
      </c>
      <c r="D15" s="188"/>
      <c r="E15" s="187">
        <v>16.824999999999999</v>
      </c>
      <c r="F15" s="155"/>
      <c r="G15" s="155"/>
      <c r="H15" s="155"/>
      <c r="I15" s="155"/>
      <c r="J15" s="155"/>
      <c r="K15" s="155"/>
      <c r="L15" s="155"/>
      <c r="M15" s="155"/>
      <c r="N15" s="147"/>
      <c r="O15" s="147"/>
      <c r="P15" s="147"/>
      <c r="Q15" s="147"/>
      <c r="R15" s="147"/>
      <c r="S15" s="147"/>
      <c r="T15" s="148"/>
      <c r="U15" s="147"/>
      <c r="V15" s="139"/>
      <c r="W15" s="139"/>
      <c r="X15" s="139"/>
      <c r="Y15" s="139"/>
      <c r="Z15" s="139"/>
      <c r="AA15" s="139"/>
      <c r="AB15" s="139"/>
      <c r="AC15" s="139"/>
      <c r="AD15" s="139"/>
      <c r="AE15" s="139" t="s">
        <v>174</v>
      </c>
      <c r="AF15" s="139">
        <v>0</v>
      </c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x14ac:dyDescent="0.2">
      <c r="A16" s="141" t="s">
        <v>91</v>
      </c>
      <c r="B16" s="141" t="s">
        <v>58</v>
      </c>
      <c r="C16" s="177" t="s">
        <v>59</v>
      </c>
      <c r="D16" s="149"/>
      <c r="E16" s="153"/>
      <c r="F16" s="156"/>
      <c r="G16" s="156">
        <f>SUMIF(AE17:AE22,"&lt;&gt;NOR",G17:G22)</f>
        <v>0</v>
      </c>
      <c r="H16" s="156"/>
      <c r="I16" s="156">
        <f>SUM(I17:I22)</f>
        <v>0</v>
      </c>
      <c r="J16" s="156"/>
      <c r="K16" s="156">
        <f>SUM(K17:K22)</f>
        <v>0</v>
      </c>
      <c r="L16" s="156"/>
      <c r="M16" s="156">
        <f>SUM(M17:M22)</f>
        <v>0</v>
      </c>
      <c r="N16" s="150"/>
      <c r="O16" s="150">
        <f>SUM(O17:O22)</f>
        <v>3.0020000000000002E-2</v>
      </c>
      <c r="P16" s="150"/>
      <c r="Q16" s="150">
        <f>SUM(Q17:Q22)</f>
        <v>0</v>
      </c>
      <c r="R16" s="150"/>
      <c r="S16" s="150"/>
      <c r="T16" s="151"/>
      <c r="U16" s="150">
        <f>SUM(U17:U22)</f>
        <v>4.07</v>
      </c>
      <c r="AE16" t="s">
        <v>92</v>
      </c>
    </row>
    <row r="17" spans="1:60" outlineLevel="1" x14ac:dyDescent="0.2">
      <c r="A17" s="140">
        <v>4</v>
      </c>
      <c r="B17" s="140" t="s">
        <v>102</v>
      </c>
      <c r="C17" s="176" t="s">
        <v>103</v>
      </c>
      <c r="D17" s="146" t="s">
        <v>99</v>
      </c>
      <c r="E17" s="152">
        <v>19</v>
      </c>
      <c r="F17" s="154">
        <f>H17+J17</f>
        <v>0</v>
      </c>
      <c r="G17" s="155">
        <f>ROUND(E17*F17,2)</f>
        <v>0</v>
      </c>
      <c r="H17" s="155"/>
      <c r="I17" s="155">
        <f>ROUND(E17*H17,2)</f>
        <v>0</v>
      </c>
      <c r="J17" s="155"/>
      <c r="K17" s="155">
        <f>ROUND(E17*J17,2)</f>
        <v>0</v>
      </c>
      <c r="L17" s="155">
        <v>21</v>
      </c>
      <c r="M17" s="155">
        <f>G17*(1+L17/100)</f>
        <v>0</v>
      </c>
      <c r="N17" s="147">
        <v>1.58E-3</v>
      </c>
      <c r="O17" s="147">
        <f>ROUND(E17*N17,5)</f>
        <v>3.0020000000000002E-2</v>
      </c>
      <c r="P17" s="147">
        <v>0</v>
      </c>
      <c r="Q17" s="147">
        <f>ROUND(E17*P17,5)</f>
        <v>0</v>
      </c>
      <c r="R17" s="147"/>
      <c r="S17" s="147"/>
      <c r="T17" s="148">
        <v>0.214</v>
      </c>
      <c r="U17" s="147">
        <f>ROUND(E17*T17,2)</f>
        <v>4.07</v>
      </c>
      <c r="V17" s="139"/>
      <c r="W17" s="139"/>
      <c r="X17" s="139"/>
      <c r="Y17" s="139"/>
      <c r="Z17" s="139"/>
      <c r="AA17" s="139"/>
      <c r="AB17" s="139"/>
      <c r="AC17" s="139"/>
      <c r="AD17" s="139"/>
      <c r="AE17" s="139" t="s">
        <v>96</v>
      </c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outlineLevel="1" x14ac:dyDescent="0.2">
      <c r="A18" s="140"/>
      <c r="B18" s="140"/>
      <c r="C18" s="189" t="s">
        <v>239</v>
      </c>
      <c r="D18" s="188"/>
      <c r="E18" s="187"/>
      <c r="F18" s="155"/>
      <c r="G18" s="155"/>
      <c r="H18" s="155"/>
      <c r="I18" s="155"/>
      <c r="J18" s="155"/>
      <c r="K18" s="155"/>
      <c r="L18" s="155"/>
      <c r="M18" s="155"/>
      <c r="N18" s="147"/>
      <c r="O18" s="147"/>
      <c r="P18" s="147"/>
      <c r="Q18" s="147"/>
      <c r="R18" s="147"/>
      <c r="S18" s="147"/>
      <c r="T18" s="148"/>
      <c r="U18" s="147"/>
      <c r="V18" s="139"/>
      <c r="W18" s="139"/>
      <c r="X18" s="139"/>
      <c r="Y18" s="139"/>
      <c r="Z18" s="139"/>
      <c r="AA18" s="139"/>
      <c r="AB18" s="139"/>
      <c r="AC18" s="139"/>
      <c r="AD18" s="139"/>
      <c r="AE18" s="139" t="s">
        <v>174</v>
      </c>
      <c r="AF18" s="139">
        <v>0</v>
      </c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</row>
    <row r="19" spans="1:60" outlineLevel="1" x14ac:dyDescent="0.2">
      <c r="A19" s="140"/>
      <c r="B19" s="140"/>
      <c r="C19" s="189" t="s">
        <v>238</v>
      </c>
      <c r="D19" s="188"/>
      <c r="E19" s="187">
        <v>4</v>
      </c>
      <c r="F19" s="155"/>
      <c r="G19" s="155"/>
      <c r="H19" s="155"/>
      <c r="I19" s="155"/>
      <c r="J19" s="155"/>
      <c r="K19" s="155"/>
      <c r="L19" s="155"/>
      <c r="M19" s="155"/>
      <c r="N19" s="147"/>
      <c r="O19" s="147"/>
      <c r="P19" s="147"/>
      <c r="Q19" s="147"/>
      <c r="R19" s="147"/>
      <c r="S19" s="147"/>
      <c r="T19" s="148"/>
      <c r="U19" s="147"/>
      <c r="V19" s="139"/>
      <c r="W19" s="139"/>
      <c r="X19" s="139"/>
      <c r="Y19" s="139"/>
      <c r="Z19" s="139"/>
      <c r="AA19" s="139"/>
      <c r="AB19" s="139"/>
      <c r="AC19" s="139"/>
      <c r="AD19" s="139"/>
      <c r="AE19" s="139" t="s">
        <v>174</v>
      </c>
      <c r="AF19" s="139">
        <v>0</v>
      </c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outlineLevel="1" x14ac:dyDescent="0.2">
      <c r="A20" s="140"/>
      <c r="B20" s="140"/>
      <c r="C20" s="189" t="s">
        <v>237</v>
      </c>
      <c r="D20" s="188"/>
      <c r="E20" s="187">
        <v>5.2</v>
      </c>
      <c r="F20" s="155"/>
      <c r="G20" s="155"/>
      <c r="H20" s="155"/>
      <c r="I20" s="155"/>
      <c r="J20" s="155"/>
      <c r="K20" s="155"/>
      <c r="L20" s="155"/>
      <c r="M20" s="155"/>
      <c r="N20" s="147"/>
      <c r="O20" s="147"/>
      <c r="P20" s="147"/>
      <c r="Q20" s="147"/>
      <c r="R20" s="147"/>
      <c r="S20" s="147"/>
      <c r="T20" s="148"/>
      <c r="U20" s="147"/>
      <c r="V20" s="139"/>
      <c r="W20" s="139"/>
      <c r="X20" s="139"/>
      <c r="Y20" s="139"/>
      <c r="Z20" s="139"/>
      <c r="AA20" s="139"/>
      <c r="AB20" s="139"/>
      <c r="AC20" s="139"/>
      <c r="AD20" s="139"/>
      <c r="AE20" s="139" t="s">
        <v>174</v>
      </c>
      <c r="AF20" s="139">
        <v>0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</row>
    <row r="21" spans="1:60" outlineLevel="1" x14ac:dyDescent="0.2">
      <c r="A21" s="140"/>
      <c r="B21" s="140"/>
      <c r="C21" s="189" t="s">
        <v>236</v>
      </c>
      <c r="D21" s="188"/>
      <c r="E21" s="187">
        <v>5</v>
      </c>
      <c r="F21" s="155"/>
      <c r="G21" s="155"/>
      <c r="H21" s="155"/>
      <c r="I21" s="155"/>
      <c r="J21" s="155"/>
      <c r="K21" s="155"/>
      <c r="L21" s="155"/>
      <c r="M21" s="155"/>
      <c r="N21" s="147"/>
      <c r="O21" s="147"/>
      <c r="P21" s="147"/>
      <c r="Q21" s="147"/>
      <c r="R21" s="147"/>
      <c r="S21" s="147"/>
      <c r="T21" s="148"/>
      <c r="U21" s="147"/>
      <c r="V21" s="139"/>
      <c r="W21" s="139"/>
      <c r="X21" s="139"/>
      <c r="Y21" s="139"/>
      <c r="Z21" s="139"/>
      <c r="AA21" s="139"/>
      <c r="AB21" s="139"/>
      <c r="AC21" s="139"/>
      <c r="AD21" s="139"/>
      <c r="AE21" s="139" t="s">
        <v>174</v>
      </c>
      <c r="AF21" s="139">
        <v>0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outlineLevel="1" x14ac:dyDescent="0.2">
      <c r="A22" s="140"/>
      <c r="B22" s="140"/>
      <c r="C22" s="189" t="s">
        <v>235</v>
      </c>
      <c r="D22" s="188"/>
      <c r="E22" s="187">
        <v>4.8</v>
      </c>
      <c r="F22" s="155"/>
      <c r="G22" s="155"/>
      <c r="H22" s="155"/>
      <c r="I22" s="155"/>
      <c r="J22" s="155"/>
      <c r="K22" s="155"/>
      <c r="L22" s="155"/>
      <c r="M22" s="155"/>
      <c r="N22" s="147"/>
      <c r="O22" s="147"/>
      <c r="P22" s="147"/>
      <c r="Q22" s="147"/>
      <c r="R22" s="147"/>
      <c r="S22" s="147"/>
      <c r="T22" s="148"/>
      <c r="U22" s="147"/>
      <c r="V22" s="139"/>
      <c r="W22" s="139"/>
      <c r="X22" s="139"/>
      <c r="Y22" s="139"/>
      <c r="Z22" s="139"/>
      <c r="AA22" s="139"/>
      <c r="AB22" s="139"/>
      <c r="AC22" s="139"/>
      <c r="AD22" s="139"/>
      <c r="AE22" s="139" t="s">
        <v>174</v>
      </c>
      <c r="AF22" s="139">
        <v>0</v>
      </c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</row>
    <row r="23" spans="1:60" x14ac:dyDescent="0.2">
      <c r="A23" s="141" t="s">
        <v>91</v>
      </c>
      <c r="B23" s="141" t="s">
        <v>60</v>
      </c>
      <c r="C23" s="177" t="s">
        <v>61</v>
      </c>
      <c r="D23" s="149"/>
      <c r="E23" s="153"/>
      <c r="F23" s="156"/>
      <c r="G23" s="156">
        <f>SUMIF(AE24:AE115,"&lt;&gt;NOR",G24:G115)</f>
        <v>0</v>
      </c>
      <c r="H23" s="156"/>
      <c r="I23" s="156">
        <f>SUM(I24:I115)</f>
        <v>0</v>
      </c>
      <c r="J23" s="156"/>
      <c r="K23" s="156">
        <f>SUM(K24:K115)</f>
        <v>0</v>
      </c>
      <c r="L23" s="156"/>
      <c r="M23" s="156">
        <f>SUM(M24:M115)</f>
        <v>0</v>
      </c>
      <c r="N23" s="150"/>
      <c r="O23" s="150">
        <f>SUM(O24:O115)</f>
        <v>3.8969999999999998E-2</v>
      </c>
      <c r="P23" s="150"/>
      <c r="Q23" s="150">
        <f>SUM(Q24:Q115)</f>
        <v>22.758059999999997</v>
      </c>
      <c r="R23" s="150"/>
      <c r="S23" s="150"/>
      <c r="T23" s="151"/>
      <c r="U23" s="150">
        <f>SUM(U24:U115)</f>
        <v>107.17000000000002</v>
      </c>
      <c r="AE23" t="s">
        <v>92</v>
      </c>
    </row>
    <row r="24" spans="1:60" ht="22.5" outlineLevel="1" x14ac:dyDescent="0.2">
      <c r="A24" s="140">
        <v>6</v>
      </c>
      <c r="B24" s="140" t="s">
        <v>104</v>
      </c>
      <c r="C24" s="176" t="s">
        <v>105</v>
      </c>
      <c r="D24" s="146" t="s">
        <v>95</v>
      </c>
      <c r="E24" s="152">
        <v>1</v>
      </c>
      <c r="F24" s="154">
        <f>H24+J24</f>
        <v>0</v>
      </c>
      <c r="G24" s="155">
        <f>ROUND(E24*F24,2)</f>
        <v>0</v>
      </c>
      <c r="H24" s="155"/>
      <c r="I24" s="155">
        <f>ROUND(E24*H24,2)</f>
        <v>0</v>
      </c>
      <c r="J24" s="155"/>
      <c r="K24" s="155">
        <f>ROUND(E24*J24,2)</f>
        <v>0</v>
      </c>
      <c r="L24" s="155">
        <v>21</v>
      </c>
      <c r="M24" s="155">
        <f>G24*(1+L24/100)</f>
        <v>0</v>
      </c>
      <c r="N24" s="147">
        <v>0</v>
      </c>
      <c r="O24" s="147">
        <f>ROUND(E24*N24,5)</f>
        <v>0</v>
      </c>
      <c r="P24" s="147">
        <v>0</v>
      </c>
      <c r="Q24" s="147">
        <f>ROUND(E24*P24,5)</f>
        <v>0</v>
      </c>
      <c r="R24" s="147"/>
      <c r="S24" s="147"/>
      <c r="T24" s="148">
        <v>0</v>
      </c>
      <c r="U24" s="147">
        <f>ROUND(E24*T24,2)</f>
        <v>0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 t="s">
        <v>96</v>
      </c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</row>
    <row r="25" spans="1:60" outlineLevel="1" x14ac:dyDescent="0.2">
      <c r="A25" s="140">
        <v>7</v>
      </c>
      <c r="B25" s="140" t="s">
        <v>106</v>
      </c>
      <c r="C25" s="176" t="s">
        <v>107</v>
      </c>
      <c r="D25" s="146" t="s">
        <v>95</v>
      </c>
      <c r="E25" s="152">
        <v>1</v>
      </c>
      <c r="F25" s="154">
        <f>H25+J25</f>
        <v>0</v>
      </c>
      <c r="G25" s="155">
        <f>ROUND(E25*F25,2)</f>
        <v>0</v>
      </c>
      <c r="H25" s="155"/>
      <c r="I25" s="155">
        <f>ROUND(E25*H25,2)</f>
        <v>0</v>
      </c>
      <c r="J25" s="155"/>
      <c r="K25" s="155">
        <f>ROUND(E25*J25,2)</f>
        <v>0</v>
      </c>
      <c r="L25" s="155">
        <v>21</v>
      </c>
      <c r="M25" s="155">
        <f>G25*(1+L25/100)</f>
        <v>0</v>
      </c>
      <c r="N25" s="147">
        <v>0</v>
      </c>
      <c r="O25" s="147">
        <f>ROUND(E25*N25,5)</f>
        <v>0</v>
      </c>
      <c r="P25" s="147">
        <v>0</v>
      </c>
      <c r="Q25" s="147">
        <f>ROUND(E25*P25,5)</f>
        <v>0</v>
      </c>
      <c r="R25" s="147"/>
      <c r="S25" s="147"/>
      <c r="T25" s="148">
        <v>0</v>
      </c>
      <c r="U25" s="147">
        <f>ROUND(E25*T25,2)</f>
        <v>0</v>
      </c>
      <c r="V25" s="139"/>
      <c r="W25" s="139"/>
      <c r="X25" s="139"/>
      <c r="Y25" s="139"/>
      <c r="Z25" s="139"/>
      <c r="AA25" s="139"/>
      <c r="AB25" s="139"/>
      <c r="AC25" s="139"/>
      <c r="AD25" s="139"/>
      <c r="AE25" s="139" t="s">
        <v>96</v>
      </c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</row>
    <row r="26" spans="1:60" outlineLevel="1" x14ac:dyDescent="0.2">
      <c r="A26" s="140">
        <v>8</v>
      </c>
      <c r="B26" s="140" t="s">
        <v>108</v>
      </c>
      <c r="C26" s="176" t="s">
        <v>109</v>
      </c>
      <c r="D26" s="146" t="s">
        <v>95</v>
      </c>
      <c r="E26" s="152">
        <v>2</v>
      </c>
      <c r="F26" s="154">
        <f>H26+J26</f>
        <v>0</v>
      </c>
      <c r="G26" s="155">
        <f>ROUND(E26*F26,2)</f>
        <v>0</v>
      </c>
      <c r="H26" s="155"/>
      <c r="I26" s="155">
        <f>ROUND(E26*H26,2)</f>
        <v>0</v>
      </c>
      <c r="J26" s="155"/>
      <c r="K26" s="155">
        <f>ROUND(E26*J26,2)</f>
        <v>0</v>
      </c>
      <c r="L26" s="155">
        <v>21</v>
      </c>
      <c r="M26" s="155">
        <f>G26*(1+L26/100)</f>
        <v>0</v>
      </c>
      <c r="N26" s="147">
        <v>0</v>
      </c>
      <c r="O26" s="147">
        <f>ROUND(E26*N26,5)</f>
        <v>0</v>
      </c>
      <c r="P26" s="147">
        <v>0</v>
      </c>
      <c r="Q26" s="147">
        <f>ROUND(E26*P26,5)</f>
        <v>0</v>
      </c>
      <c r="R26" s="147"/>
      <c r="S26" s="147"/>
      <c r="T26" s="148">
        <v>0</v>
      </c>
      <c r="U26" s="147">
        <f>ROUND(E26*T26,2)</f>
        <v>0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 t="s">
        <v>96</v>
      </c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outlineLevel="1" x14ac:dyDescent="0.2">
      <c r="A27" s="140">
        <v>9</v>
      </c>
      <c r="B27" s="140" t="s">
        <v>110</v>
      </c>
      <c r="C27" s="176" t="s">
        <v>111</v>
      </c>
      <c r="D27" s="146" t="s">
        <v>99</v>
      </c>
      <c r="E27" s="152">
        <v>36.973387500000001</v>
      </c>
      <c r="F27" s="154">
        <f>H27+J27</f>
        <v>0</v>
      </c>
      <c r="G27" s="155">
        <f>ROUND(E27*F27,2)</f>
        <v>0</v>
      </c>
      <c r="H27" s="155"/>
      <c r="I27" s="155">
        <f>ROUND(E27*H27,2)</f>
        <v>0</v>
      </c>
      <c r="J27" s="155"/>
      <c r="K27" s="155">
        <f>ROUND(E27*J27,2)</f>
        <v>0</v>
      </c>
      <c r="L27" s="155">
        <v>21</v>
      </c>
      <c r="M27" s="155">
        <f>G27*(1+L27/100)</f>
        <v>0</v>
      </c>
      <c r="N27" s="147">
        <v>6.7000000000000002E-4</v>
      </c>
      <c r="O27" s="147">
        <f>ROUND(E27*N27,5)</f>
        <v>2.477E-2</v>
      </c>
      <c r="P27" s="147">
        <v>0.18</v>
      </c>
      <c r="Q27" s="147">
        <f>ROUND(E27*P27,5)</f>
        <v>6.6552100000000003</v>
      </c>
      <c r="R27" s="147"/>
      <c r="S27" s="147"/>
      <c r="T27" s="148">
        <v>0.23200000000000001</v>
      </c>
      <c r="U27" s="147">
        <f>ROUND(E27*T27,2)</f>
        <v>8.58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 t="s">
        <v>96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outlineLevel="1" x14ac:dyDescent="0.2">
      <c r="A28" s="140"/>
      <c r="B28" s="140"/>
      <c r="C28" s="189" t="s">
        <v>234</v>
      </c>
      <c r="D28" s="188"/>
      <c r="E28" s="187">
        <v>12.4505</v>
      </c>
      <c r="F28" s="155"/>
      <c r="G28" s="155"/>
      <c r="H28" s="155"/>
      <c r="I28" s="155"/>
      <c r="J28" s="155"/>
      <c r="K28" s="155"/>
      <c r="L28" s="155"/>
      <c r="M28" s="155"/>
      <c r="N28" s="147"/>
      <c r="O28" s="147"/>
      <c r="P28" s="147"/>
      <c r="Q28" s="147"/>
      <c r="R28" s="147"/>
      <c r="S28" s="147"/>
      <c r="T28" s="148"/>
      <c r="U28" s="147"/>
      <c r="V28" s="139"/>
      <c r="W28" s="139"/>
      <c r="X28" s="139"/>
      <c r="Y28" s="139"/>
      <c r="Z28" s="139"/>
      <c r="AA28" s="139"/>
      <c r="AB28" s="139"/>
      <c r="AC28" s="139"/>
      <c r="AD28" s="139"/>
      <c r="AE28" s="139" t="s">
        <v>174</v>
      </c>
      <c r="AF28" s="139">
        <v>0</v>
      </c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</row>
    <row r="29" spans="1:60" outlineLevel="1" x14ac:dyDescent="0.2">
      <c r="A29" s="140"/>
      <c r="B29" s="140"/>
      <c r="C29" s="189" t="s">
        <v>233</v>
      </c>
      <c r="D29" s="188"/>
      <c r="E29" s="187">
        <v>15.709502499999999</v>
      </c>
      <c r="F29" s="155"/>
      <c r="G29" s="155"/>
      <c r="H29" s="155"/>
      <c r="I29" s="155"/>
      <c r="J29" s="155"/>
      <c r="K29" s="155"/>
      <c r="L29" s="155"/>
      <c r="M29" s="155"/>
      <c r="N29" s="147"/>
      <c r="O29" s="147"/>
      <c r="P29" s="147"/>
      <c r="Q29" s="147"/>
      <c r="R29" s="147"/>
      <c r="S29" s="147"/>
      <c r="T29" s="148"/>
      <c r="U29" s="147"/>
      <c r="V29" s="139"/>
      <c r="W29" s="139"/>
      <c r="X29" s="139"/>
      <c r="Y29" s="139"/>
      <c r="Z29" s="139"/>
      <c r="AA29" s="139"/>
      <c r="AB29" s="139"/>
      <c r="AC29" s="139"/>
      <c r="AD29" s="139"/>
      <c r="AE29" s="139" t="s">
        <v>174</v>
      </c>
      <c r="AF29" s="139">
        <v>0</v>
      </c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</row>
    <row r="30" spans="1:60" outlineLevel="1" x14ac:dyDescent="0.2">
      <c r="A30" s="140"/>
      <c r="B30" s="140"/>
      <c r="C30" s="189" t="s">
        <v>229</v>
      </c>
      <c r="D30" s="188"/>
      <c r="E30" s="187">
        <v>-2.8565</v>
      </c>
      <c r="F30" s="155"/>
      <c r="G30" s="155"/>
      <c r="H30" s="155"/>
      <c r="I30" s="155"/>
      <c r="J30" s="155"/>
      <c r="K30" s="155"/>
      <c r="L30" s="155"/>
      <c r="M30" s="155"/>
      <c r="N30" s="147"/>
      <c r="O30" s="147"/>
      <c r="P30" s="147"/>
      <c r="Q30" s="147"/>
      <c r="R30" s="147"/>
      <c r="S30" s="147"/>
      <c r="T30" s="148"/>
      <c r="U30" s="147"/>
      <c r="V30" s="139"/>
      <c r="W30" s="139"/>
      <c r="X30" s="139"/>
      <c r="Y30" s="139"/>
      <c r="Z30" s="139"/>
      <c r="AA30" s="139"/>
      <c r="AB30" s="139"/>
      <c r="AC30" s="139"/>
      <c r="AD30" s="139"/>
      <c r="AE30" s="139" t="s">
        <v>174</v>
      </c>
      <c r="AF30" s="139">
        <v>0</v>
      </c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</row>
    <row r="31" spans="1:60" outlineLevel="1" x14ac:dyDescent="0.2">
      <c r="A31" s="140"/>
      <c r="B31" s="140"/>
      <c r="C31" s="189" t="s">
        <v>232</v>
      </c>
      <c r="D31" s="188"/>
      <c r="E31" s="187">
        <v>13.961385</v>
      </c>
      <c r="F31" s="155"/>
      <c r="G31" s="155"/>
      <c r="H31" s="155"/>
      <c r="I31" s="155"/>
      <c r="J31" s="155"/>
      <c r="K31" s="155"/>
      <c r="L31" s="155"/>
      <c r="M31" s="155"/>
      <c r="N31" s="147"/>
      <c r="O31" s="147"/>
      <c r="P31" s="147"/>
      <c r="Q31" s="147"/>
      <c r="R31" s="147"/>
      <c r="S31" s="147"/>
      <c r="T31" s="148"/>
      <c r="U31" s="147"/>
      <c r="V31" s="139"/>
      <c r="W31" s="139"/>
      <c r="X31" s="139"/>
      <c r="Y31" s="139"/>
      <c r="Z31" s="139"/>
      <c r="AA31" s="139"/>
      <c r="AB31" s="139"/>
      <c r="AC31" s="139"/>
      <c r="AD31" s="139"/>
      <c r="AE31" s="139" t="s">
        <v>174</v>
      </c>
      <c r="AF31" s="139">
        <v>0</v>
      </c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</row>
    <row r="32" spans="1:60" outlineLevel="1" x14ac:dyDescent="0.2">
      <c r="A32" s="140"/>
      <c r="B32" s="140"/>
      <c r="C32" s="189" t="s">
        <v>231</v>
      </c>
      <c r="D32" s="188"/>
      <c r="E32" s="187">
        <v>-3.1520000000000001</v>
      </c>
      <c r="F32" s="155"/>
      <c r="G32" s="155"/>
      <c r="H32" s="155"/>
      <c r="I32" s="155"/>
      <c r="J32" s="155"/>
      <c r="K32" s="155"/>
      <c r="L32" s="155"/>
      <c r="M32" s="155"/>
      <c r="N32" s="147"/>
      <c r="O32" s="147"/>
      <c r="P32" s="147"/>
      <c r="Q32" s="147"/>
      <c r="R32" s="147"/>
      <c r="S32" s="147"/>
      <c r="T32" s="148"/>
      <c r="U32" s="147"/>
      <c r="V32" s="139"/>
      <c r="W32" s="139"/>
      <c r="X32" s="139"/>
      <c r="Y32" s="139"/>
      <c r="Z32" s="139"/>
      <c r="AA32" s="139"/>
      <c r="AB32" s="139"/>
      <c r="AC32" s="139"/>
      <c r="AD32" s="139"/>
      <c r="AE32" s="139" t="s">
        <v>174</v>
      </c>
      <c r="AF32" s="139">
        <v>0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 spans="1:60" outlineLevel="1" x14ac:dyDescent="0.2">
      <c r="A33" s="140"/>
      <c r="B33" s="140"/>
      <c r="C33" s="189" t="s">
        <v>230</v>
      </c>
      <c r="D33" s="188"/>
      <c r="E33" s="187">
        <v>6.0570000000000004</v>
      </c>
      <c r="F33" s="155"/>
      <c r="G33" s="155"/>
      <c r="H33" s="155"/>
      <c r="I33" s="155"/>
      <c r="J33" s="155"/>
      <c r="K33" s="155"/>
      <c r="L33" s="155"/>
      <c r="M33" s="155"/>
      <c r="N33" s="147"/>
      <c r="O33" s="147"/>
      <c r="P33" s="147"/>
      <c r="Q33" s="147"/>
      <c r="R33" s="147"/>
      <c r="S33" s="147"/>
      <c r="T33" s="148"/>
      <c r="U33" s="147"/>
      <c r="V33" s="139"/>
      <c r="W33" s="139"/>
      <c r="X33" s="139"/>
      <c r="Y33" s="139"/>
      <c r="Z33" s="139"/>
      <c r="AA33" s="139"/>
      <c r="AB33" s="139"/>
      <c r="AC33" s="139"/>
      <c r="AD33" s="139"/>
      <c r="AE33" s="139" t="s">
        <v>174</v>
      </c>
      <c r="AF33" s="139">
        <v>0</v>
      </c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</row>
    <row r="34" spans="1:60" outlineLevel="1" x14ac:dyDescent="0.2">
      <c r="A34" s="140"/>
      <c r="B34" s="140"/>
      <c r="C34" s="189" t="s">
        <v>229</v>
      </c>
      <c r="D34" s="188"/>
      <c r="E34" s="187">
        <v>-2.8565</v>
      </c>
      <c r="F34" s="155"/>
      <c r="G34" s="155"/>
      <c r="H34" s="155"/>
      <c r="I34" s="155"/>
      <c r="J34" s="155"/>
      <c r="K34" s="155"/>
      <c r="L34" s="155"/>
      <c r="M34" s="155"/>
      <c r="N34" s="147"/>
      <c r="O34" s="147"/>
      <c r="P34" s="147"/>
      <c r="Q34" s="147"/>
      <c r="R34" s="147"/>
      <c r="S34" s="147"/>
      <c r="T34" s="148"/>
      <c r="U34" s="147"/>
      <c r="V34" s="139"/>
      <c r="W34" s="139"/>
      <c r="X34" s="139"/>
      <c r="Y34" s="139"/>
      <c r="Z34" s="139"/>
      <c r="AA34" s="139"/>
      <c r="AB34" s="139"/>
      <c r="AC34" s="139"/>
      <c r="AD34" s="139"/>
      <c r="AE34" s="139" t="s">
        <v>174</v>
      </c>
      <c r="AF34" s="139">
        <v>0</v>
      </c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</row>
    <row r="35" spans="1:60" outlineLevel="1" x14ac:dyDescent="0.2">
      <c r="A35" s="140"/>
      <c r="B35" s="140"/>
      <c r="C35" s="189" t="s">
        <v>228</v>
      </c>
      <c r="D35" s="188"/>
      <c r="E35" s="187">
        <v>-2.34</v>
      </c>
      <c r="F35" s="155"/>
      <c r="G35" s="155"/>
      <c r="H35" s="155"/>
      <c r="I35" s="155"/>
      <c r="J35" s="155"/>
      <c r="K35" s="155"/>
      <c r="L35" s="155"/>
      <c r="M35" s="155"/>
      <c r="N35" s="147"/>
      <c r="O35" s="147"/>
      <c r="P35" s="147"/>
      <c r="Q35" s="147"/>
      <c r="R35" s="147"/>
      <c r="S35" s="147"/>
      <c r="T35" s="148"/>
      <c r="U35" s="147"/>
      <c r="V35" s="139"/>
      <c r="W35" s="139"/>
      <c r="X35" s="139"/>
      <c r="Y35" s="139"/>
      <c r="Z35" s="139"/>
      <c r="AA35" s="139"/>
      <c r="AB35" s="139"/>
      <c r="AC35" s="139"/>
      <c r="AD35" s="139"/>
      <c r="AE35" s="139" t="s">
        <v>174</v>
      </c>
      <c r="AF35" s="139">
        <v>0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</row>
    <row r="36" spans="1:60" outlineLevel="1" x14ac:dyDescent="0.2">
      <c r="A36" s="140">
        <v>10</v>
      </c>
      <c r="B36" s="140" t="s">
        <v>112</v>
      </c>
      <c r="C36" s="176" t="s">
        <v>113</v>
      </c>
      <c r="D36" s="146" t="s">
        <v>114</v>
      </c>
      <c r="E36" s="152">
        <v>2.5237500000000002</v>
      </c>
      <c r="F36" s="154">
        <f>H36+J36</f>
        <v>0</v>
      </c>
      <c r="G36" s="155">
        <f>ROUND(E36*F36,2)</f>
        <v>0</v>
      </c>
      <c r="H36" s="155"/>
      <c r="I36" s="155">
        <f>ROUND(E36*H36,2)</f>
        <v>0</v>
      </c>
      <c r="J36" s="155"/>
      <c r="K36" s="155">
        <f>ROUND(E36*J36,2)</f>
        <v>0</v>
      </c>
      <c r="L36" s="155">
        <v>21</v>
      </c>
      <c r="M36" s="155">
        <f>G36*(1+L36/100)</f>
        <v>0</v>
      </c>
      <c r="N36" s="147">
        <v>1.2800000000000001E-3</v>
      </c>
      <c r="O36" s="147">
        <f>ROUND(E36*N36,5)</f>
        <v>3.2299999999999998E-3</v>
      </c>
      <c r="P36" s="147">
        <v>1.95</v>
      </c>
      <c r="Q36" s="147">
        <f>ROUND(E36*P36,5)</f>
        <v>4.9213100000000001</v>
      </c>
      <c r="R36" s="147"/>
      <c r="S36" s="147"/>
      <c r="T36" s="148">
        <v>1.7010000000000001</v>
      </c>
      <c r="U36" s="147">
        <f>ROUND(E36*T36,2)</f>
        <v>4.29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 t="s">
        <v>96</v>
      </c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</row>
    <row r="37" spans="1:60" outlineLevel="1" x14ac:dyDescent="0.2">
      <c r="A37" s="140"/>
      <c r="B37" s="140"/>
      <c r="C37" s="189" t="s">
        <v>227</v>
      </c>
      <c r="D37" s="188"/>
      <c r="E37" s="187">
        <v>2.5237500000000002</v>
      </c>
      <c r="F37" s="155"/>
      <c r="G37" s="155"/>
      <c r="H37" s="155"/>
      <c r="I37" s="155"/>
      <c r="J37" s="155"/>
      <c r="K37" s="155"/>
      <c r="L37" s="155"/>
      <c r="M37" s="155"/>
      <c r="N37" s="147"/>
      <c r="O37" s="147"/>
      <c r="P37" s="147"/>
      <c r="Q37" s="147"/>
      <c r="R37" s="147"/>
      <c r="S37" s="147"/>
      <c r="T37" s="148"/>
      <c r="U37" s="147"/>
      <c r="V37" s="139"/>
      <c r="W37" s="139"/>
      <c r="X37" s="139"/>
      <c r="Y37" s="139"/>
      <c r="Z37" s="139"/>
      <c r="AA37" s="139"/>
      <c r="AB37" s="139"/>
      <c r="AC37" s="139"/>
      <c r="AD37" s="139"/>
      <c r="AE37" s="139" t="s">
        <v>174</v>
      </c>
      <c r="AF37" s="139">
        <v>0</v>
      </c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</row>
    <row r="38" spans="1:60" outlineLevel="1" x14ac:dyDescent="0.2">
      <c r="A38" s="140">
        <v>11</v>
      </c>
      <c r="B38" s="140" t="s">
        <v>115</v>
      </c>
      <c r="C38" s="176" t="s">
        <v>116</v>
      </c>
      <c r="D38" s="146" t="s">
        <v>99</v>
      </c>
      <c r="E38" s="152">
        <v>2.34</v>
      </c>
      <c r="F38" s="154">
        <f>H38+J38</f>
        <v>0</v>
      </c>
      <c r="G38" s="155">
        <f>ROUND(E38*F38,2)</f>
        <v>0</v>
      </c>
      <c r="H38" s="155"/>
      <c r="I38" s="155">
        <f>ROUND(E38*H38,2)</f>
        <v>0</v>
      </c>
      <c r="J38" s="155"/>
      <c r="K38" s="155">
        <f>ROUND(E38*J38,2)</f>
        <v>0</v>
      </c>
      <c r="L38" s="155">
        <v>21</v>
      </c>
      <c r="M38" s="155">
        <f>G38*(1+L38/100)</f>
        <v>0</v>
      </c>
      <c r="N38" s="147">
        <v>6.7000000000000002E-4</v>
      </c>
      <c r="O38" s="147">
        <f>ROUND(E38*N38,5)</f>
        <v>1.57E-3</v>
      </c>
      <c r="P38" s="147">
        <v>8.2000000000000003E-2</v>
      </c>
      <c r="Q38" s="147">
        <f>ROUND(E38*P38,5)</f>
        <v>0.19188</v>
      </c>
      <c r="R38" s="147"/>
      <c r="S38" s="147"/>
      <c r="T38" s="148">
        <v>0.6</v>
      </c>
      <c r="U38" s="147">
        <f>ROUND(E38*T38,2)</f>
        <v>1.4</v>
      </c>
      <c r="V38" s="139"/>
      <c r="W38" s="139"/>
      <c r="X38" s="139"/>
      <c r="Y38" s="139"/>
      <c r="Z38" s="139"/>
      <c r="AA38" s="139"/>
      <c r="AB38" s="139"/>
      <c r="AC38" s="139"/>
      <c r="AD38" s="139"/>
      <c r="AE38" s="139" t="s">
        <v>96</v>
      </c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</row>
    <row r="39" spans="1:60" outlineLevel="1" x14ac:dyDescent="0.2">
      <c r="A39" s="140"/>
      <c r="B39" s="140"/>
      <c r="C39" s="189" t="s">
        <v>226</v>
      </c>
      <c r="D39" s="188"/>
      <c r="E39" s="187"/>
      <c r="F39" s="155"/>
      <c r="G39" s="155"/>
      <c r="H39" s="155"/>
      <c r="I39" s="155"/>
      <c r="J39" s="155"/>
      <c r="K39" s="155"/>
      <c r="L39" s="155"/>
      <c r="M39" s="155"/>
      <c r="N39" s="147"/>
      <c r="O39" s="147"/>
      <c r="P39" s="147"/>
      <c r="Q39" s="147"/>
      <c r="R39" s="147"/>
      <c r="S39" s="147"/>
      <c r="T39" s="148"/>
      <c r="U39" s="147"/>
      <c r="V39" s="139"/>
      <c r="W39" s="139"/>
      <c r="X39" s="139"/>
      <c r="Y39" s="139"/>
      <c r="Z39" s="139"/>
      <c r="AA39" s="139"/>
      <c r="AB39" s="139"/>
      <c r="AC39" s="139"/>
      <c r="AD39" s="139"/>
      <c r="AE39" s="139" t="s">
        <v>174</v>
      </c>
      <c r="AF39" s="139">
        <v>0</v>
      </c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</row>
    <row r="40" spans="1:60" outlineLevel="1" x14ac:dyDescent="0.2">
      <c r="A40" s="140"/>
      <c r="B40" s="140"/>
      <c r="C40" s="189" t="s">
        <v>225</v>
      </c>
      <c r="D40" s="188"/>
      <c r="E40" s="187">
        <v>2.34</v>
      </c>
      <c r="F40" s="155"/>
      <c r="G40" s="155"/>
      <c r="H40" s="155"/>
      <c r="I40" s="155"/>
      <c r="J40" s="155"/>
      <c r="K40" s="155"/>
      <c r="L40" s="155"/>
      <c r="M40" s="155"/>
      <c r="N40" s="147"/>
      <c r="O40" s="147"/>
      <c r="P40" s="147"/>
      <c r="Q40" s="147"/>
      <c r="R40" s="147"/>
      <c r="S40" s="147"/>
      <c r="T40" s="148"/>
      <c r="U40" s="147"/>
      <c r="V40" s="139"/>
      <c r="W40" s="139"/>
      <c r="X40" s="139"/>
      <c r="Y40" s="139"/>
      <c r="Z40" s="139"/>
      <c r="AA40" s="139"/>
      <c r="AB40" s="139"/>
      <c r="AC40" s="139"/>
      <c r="AD40" s="139"/>
      <c r="AE40" s="139" t="s">
        <v>174</v>
      </c>
      <c r="AF40" s="139">
        <v>0</v>
      </c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</row>
    <row r="41" spans="1:60" outlineLevel="1" x14ac:dyDescent="0.2">
      <c r="A41" s="140">
        <v>12</v>
      </c>
      <c r="B41" s="140" t="s">
        <v>117</v>
      </c>
      <c r="C41" s="176" t="s">
        <v>118</v>
      </c>
      <c r="D41" s="146" t="s">
        <v>119</v>
      </c>
      <c r="E41" s="152">
        <v>6</v>
      </c>
      <c r="F41" s="154">
        <f>H41+J41</f>
        <v>0</v>
      </c>
      <c r="G41" s="155">
        <f>ROUND(E41*F41,2)</f>
        <v>0</v>
      </c>
      <c r="H41" s="155"/>
      <c r="I41" s="155">
        <f>ROUND(E41*H41,2)</f>
        <v>0</v>
      </c>
      <c r="J41" s="155"/>
      <c r="K41" s="155">
        <f>ROUND(E41*J41,2)</f>
        <v>0</v>
      </c>
      <c r="L41" s="155">
        <v>21</v>
      </c>
      <c r="M41" s="155">
        <f>G41*(1+L41/100)</f>
        <v>0</v>
      </c>
      <c r="N41" s="147">
        <v>0</v>
      </c>
      <c r="O41" s="147">
        <f>ROUND(E41*N41,5)</f>
        <v>0</v>
      </c>
      <c r="P41" s="147">
        <v>0</v>
      </c>
      <c r="Q41" s="147">
        <f>ROUND(E41*P41,5)</f>
        <v>0</v>
      </c>
      <c r="R41" s="147"/>
      <c r="S41" s="147"/>
      <c r="T41" s="148">
        <v>0.05</v>
      </c>
      <c r="U41" s="147">
        <f>ROUND(E41*T41,2)</f>
        <v>0.3</v>
      </c>
      <c r="V41" s="139"/>
      <c r="W41" s="139"/>
      <c r="X41" s="139"/>
      <c r="Y41" s="139"/>
      <c r="Z41" s="139"/>
      <c r="AA41" s="139"/>
      <c r="AB41" s="139"/>
      <c r="AC41" s="139"/>
      <c r="AD41" s="139"/>
      <c r="AE41" s="139" t="s">
        <v>96</v>
      </c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</row>
    <row r="42" spans="1:60" outlineLevel="1" x14ac:dyDescent="0.2">
      <c r="A42" s="140"/>
      <c r="B42" s="140"/>
      <c r="C42" s="189" t="s">
        <v>224</v>
      </c>
      <c r="D42" s="188"/>
      <c r="E42" s="187">
        <v>6</v>
      </c>
      <c r="F42" s="155"/>
      <c r="G42" s="155"/>
      <c r="H42" s="155"/>
      <c r="I42" s="155"/>
      <c r="J42" s="155"/>
      <c r="K42" s="155"/>
      <c r="L42" s="155"/>
      <c r="M42" s="155"/>
      <c r="N42" s="147"/>
      <c r="O42" s="147"/>
      <c r="P42" s="147"/>
      <c r="Q42" s="147"/>
      <c r="R42" s="147"/>
      <c r="S42" s="147"/>
      <c r="T42" s="148"/>
      <c r="U42" s="147"/>
      <c r="V42" s="139"/>
      <c r="W42" s="139"/>
      <c r="X42" s="139"/>
      <c r="Y42" s="139"/>
      <c r="Z42" s="139"/>
      <c r="AA42" s="139"/>
      <c r="AB42" s="139"/>
      <c r="AC42" s="139"/>
      <c r="AD42" s="139"/>
      <c r="AE42" s="139" t="s">
        <v>174</v>
      </c>
      <c r="AF42" s="139">
        <v>0</v>
      </c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:60" outlineLevel="1" x14ac:dyDescent="0.2">
      <c r="A43" s="140">
        <v>13</v>
      </c>
      <c r="B43" s="140" t="s">
        <v>120</v>
      </c>
      <c r="C43" s="176" t="s">
        <v>121</v>
      </c>
      <c r="D43" s="146" t="s">
        <v>99</v>
      </c>
      <c r="E43" s="152">
        <v>3.1520000000000001</v>
      </c>
      <c r="F43" s="154">
        <f>H43+J43</f>
        <v>0</v>
      </c>
      <c r="G43" s="155">
        <f>ROUND(E43*F43,2)</f>
        <v>0</v>
      </c>
      <c r="H43" s="155"/>
      <c r="I43" s="155">
        <f>ROUND(E43*H43,2)</f>
        <v>0</v>
      </c>
      <c r="J43" s="155"/>
      <c r="K43" s="155">
        <f>ROUND(E43*J43,2)</f>
        <v>0</v>
      </c>
      <c r="L43" s="155">
        <v>21</v>
      </c>
      <c r="M43" s="155">
        <f>G43*(1+L43/100)</f>
        <v>0</v>
      </c>
      <c r="N43" s="147">
        <v>1.17E-3</v>
      </c>
      <c r="O43" s="147">
        <f>ROUND(E43*N43,5)</f>
        <v>3.6900000000000001E-3</v>
      </c>
      <c r="P43" s="147">
        <v>7.5999999999999998E-2</v>
      </c>
      <c r="Q43" s="147">
        <f>ROUND(E43*P43,5)</f>
        <v>0.23955000000000001</v>
      </c>
      <c r="R43" s="147"/>
      <c r="S43" s="147"/>
      <c r="T43" s="148">
        <v>0.93899999999999995</v>
      </c>
      <c r="U43" s="147">
        <f>ROUND(E43*T43,2)</f>
        <v>2.96</v>
      </c>
      <c r="V43" s="139"/>
      <c r="W43" s="139"/>
      <c r="X43" s="139"/>
      <c r="Y43" s="139"/>
      <c r="Z43" s="139"/>
      <c r="AA43" s="139"/>
      <c r="AB43" s="139"/>
      <c r="AC43" s="139"/>
      <c r="AD43" s="139"/>
      <c r="AE43" s="139" t="s">
        <v>96</v>
      </c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</row>
    <row r="44" spans="1:60" outlineLevel="1" x14ac:dyDescent="0.2">
      <c r="A44" s="140"/>
      <c r="B44" s="140"/>
      <c r="C44" s="189" t="s">
        <v>223</v>
      </c>
      <c r="D44" s="188"/>
      <c r="E44" s="187">
        <v>3.1520000000000001</v>
      </c>
      <c r="F44" s="155"/>
      <c r="G44" s="155"/>
      <c r="H44" s="155"/>
      <c r="I44" s="155"/>
      <c r="J44" s="155"/>
      <c r="K44" s="155"/>
      <c r="L44" s="155"/>
      <c r="M44" s="155"/>
      <c r="N44" s="147"/>
      <c r="O44" s="147"/>
      <c r="P44" s="147"/>
      <c r="Q44" s="147"/>
      <c r="R44" s="147"/>
      <c r="S44" s="147"/>
      <c r="T44" s="148"/>
      <c r="U44" s="147"/>
      <c r="V44" s="139"/>
      <c r="W44" s="139"/>
      <c r="X44" s="139"/>
      <c r="Y44" s="139"/>
      <c r="Z44" s="139"/>
      <c r="AA44" s="139"/>
      <c r="AB44" s="139"/>
      <c r="AC44" s="139"/>
      <c r="AD44" s="139"/>
      <c r="AE44" s="139" t="s">
        <v>174</v>
      </c>
      <c r="AF44" s="139">
        <v>0</v>
      </c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</row>
    <row r="45" spans="1:60" outlineLevel="1" x14ac:dyDescent="0.2">
      <c r="A45" s="140">
        <v>14</v>
      </c>
      <c r="B45" s="140" t="s">
        <v>122</v>
      </c>
      <c r="C45" s="176" t="s">
        <v>123</v>
      </c>
      <c r="D45" s="146" t="s">
        <v>99</v>
      </c>
      <c r="E45" s="152">
        <v>5.7130000000000001</v>
      </c>
      <c r="F45" s="154">
        <f>H45+J45</f>
        <v>0</v>
      </c>
      <c r="G45" s="155">
        <f>ROUND(E45*F45,2)</f>
        <v>0</v>
      </c>
      <c r="H45" s="155"/>
      <c r="I45" s="155">
        <f>ROUND(E45*H45,2)</f>
        <v>0</v>
      </c>
      <c r="J45" s="155"/>
      <c r="K45" s="155">
        <f>ROUND(E45*J45,2)</f>
        <v>0</v>
      </c>
      <c r="L45" s="155">
        <v>21</v>
      </c>
      <c r="M45" s="155">
        <f>G45*(1+L45/100)</f>
        <v>0</v>
      </c>
      <c r="N45" s="147">
        <v>1E-3</v>
      </c>
      <c r="O45" s="147">
        <f>ROUND(E45*N45,5)</f>
        <v>5.7099999999999998E-3</v>
      </c>
      <c r="P45" s="147">
        <v>6.3E-2</v>
      </c>
      <c r="Q45" s="147">
        <f>ROUND(E45*P45,5)</f>
        <v>0.35992000000000002</v>
      </c>
      <c r="R45" s="147"/>
      <c r="S45" s="147"/>
      <c r="T45" s="148">
        <v>0.71799999999999997</v>
      </c>
      <c r="U45" s="147">
        <f>ROUND(E45*T45,2)</f>
        <v>4.0999999999999996</v>
      </c>
      <c r="V45" s="139"/>
      <c r="W45" s="139"/>
      <c r="X45" s="139"/>
      <c r="Y45" s="139"/>
      <c r="Z45" s="139"/>
      <c r="AA45" s="139"/>
      <c r="AB45" s="139"/>
      <c r="AC45" s="139"/>
      <c r="AD45" s="139"/>
      <c r="AE45" s="139" t="s">
        <v>96</v>
      </c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</row>
    <row r="46" spans="1:60" outlineLevel="1" x14ac:dyDescent="0.2">
      <c r="A46" s="140"/>
      <c r="B46" s="140"/>
      <c r="C46" s="189" t="s">
        <v>222</v>
      </c>
      <c r="D46" s="188"/>
      <c r="E46" s="187">
        <v>5.7130000000000001</v>
      </c>
      <c r="F46" s="155"/>
      <c r="G46" s="155"/>
      <c r="H46" s="155"/>
      <c r="I46" s="155"/>
      <c r="J46" s="155"/>
      <c r="K46" s="155"/>
      <c r="L46" s="155"/>
      <c r="M46" s="155"/>
      <c r="N46" s="147"/>
      <c r="O46" s="147"/>
      <c r="P46" s="147"/>
      <c r="Q46" s="147"/>
      <c r="R46" s="147"/>
      <c r="S46" s="147"/>
      <c r="T46" s="148"/>
      <c r="U46" s="147"/>
      <c r="V46" s="139"/>
      <c r="W46" s="139"/>
      <c r="X46" s="139"/>
      <c r="Y46" s="139"/>
      <c r="Z46" s="139"/>
      <c r="AA46" s="139"/>
      <c r="AB46" s="139"/>
      <c r="AC46" s="139"/>
      <c r="AD46" s="139"/>
      <c r="AE46" s="139" t="s">
        <v>174</v>
      </c>
      <c r="AF46" s="139">
        <v>0</v>
      </c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</row>
    <row r="47" spans="1:60" ht="22.5" outlineLevel="1" x14ac:dyDescent="0.2">
      <c r="A47" s="140">
        <v>15</v>
      </c>
      <c r="B47" s="140" t="s">
        <v>124</v>
      </c>
      <c r="C47" s="176" t="s">
        <v>125</v>
      </c>
      <c r="D47" s="146" t="s">
        <v>99</v>
      </c>
      <c r="E47" s="152">
        <v>2.58</v>
      </c>
      <c r="F47" s="154">
        <f>H47+J47</f>
        <v>0</v>
      </c>
      <c r="G47" s="155">
        <f>ROUND(E47*F47,2)</f>
        <v>0</v>
      </c>
      <c r="H47" s="155"/>
      <c r="I47" s="155">
        <f>ROUND(E47*H47,2)</f>
        <v>0</v>
      </c>
      <c r="J47" s="155"/>
      <c r="K47" s="155">
        <f>ROUND(E47*J47,2)</f>
        <v>0</v>
      </c>
      <c r="L47" s="155">
        <v>21</v>
      </c>
      <c r="M47" s="155">
        <f>G47*(1+L47/100)</f>
        <v>0</v>
      </c>
      <c r="N47" s="147">
        <v>0</v>
      </c>
      <c r="O47" s="147">
        <f>ROUND(E47*N47,5)</f>
        <v>0</v>
      </c>
      <c r="P47" s="147">
        <v>0.02</v>
      </c>
      <c r="Q47" s="147">
        <f>ROUND(E47*P47,5)</f>
        <v>5.16E-2</v>
      </c>
      <c r="R47" s="147"/>
      <c r="S47" s="147"/>
      <c r="T47" s="148">
        <v>0.24</v>
      </c>
      <c r="U47" s="147">
        <f>ROUND(E47*T47,2)</f>
        <v>0.62</v>
      </c>
      <c r="V47" s="139"/>
      <c r="W47" s="139"/>
      <c r="X47" s="139"/>
      <c r="Y47" s="139"/>
      <c r="Z47" s="139"/>
      <c r="AA47" s="139"/>
      <c r="AB47" s="139"/>
      <c r="AC47" s="139"/>
      <c r="AD47" s="139"/>
      <c r="AE47" s="139" t="s">
        <v>96</v>
      </c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</row>
    <row r="48" spans="1:60" outlineLevel="1" x14ac:dyDescent="0.2">
      <c r="A48" s="140"/>
      <c r="B48" s="140"/>
      <c r="C48" s="189" t="s">
        <v>216</v>
      </c>
      <c r="D48" s="188"/>
      <c r="E48" s="187"/>
      <c r="F48" s="155"/>
      <c r="G48" s="155"/>
      <c r="H48" s="155"/>
      <c r="I48" s="155"/>
      <c r="J48" s="155"/>
      <c r="K48" s="155"/>
      <c r="L48" s="155"/>
      <c r="M48" s="155"/>
      <c r="N48" s="147"/>
      <c r="O48" s="147"/>
      <c r="P48" s="147"/>
      <c r="Q48" s="147"/>
      <c r="R48" s="147"/>
      <c r="S48" s="147"/>
      <c r="T48" s="148"/>
      <c r="U48" s="147"/>
      <c r="V48" s="139"/>
      <c r="W48" s="139"/>
      <c r="X48" s="139"/>
      <c r="Y48" s="139"/>
      <c r="Z48" s="139"/>
      <c r="AA48" s="139"/>
      <c r="AB48" s="139"/>
      <c r="AC48" s="139"/>
      <c r="AD48" s="139"/>
      <c r="AE48" s="139" t="s">
        <v>174</v>
      </c>
      <c r="AF48" s="139">
        <v>0</v>
      </c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</row>
    <row r="49" spans="1:60" outlineLevel="1" x14ac:dyDescent="0.2">
      <c r="A49" s="140"/>
      <c r="B49" s="140"/>
      <c r="C49" s="189" t="s">
        <v>221</v>
      </c>
      <c r="D49" s="188"/>
      <c r="E49" s="187">
        <v>0.88</v>
      </c>
      <c r="F49" s="155"/>
      <c r="G49" s="155"/>
      <c r="H49" s="155"/>
      <c r="I49" s="155"/>
      <c r="J49" s="155"/>
      <c r="K49" s="155"/>
      <c r="L49" s="155"/>
      <c r="M49" s="155"/>
      <c r="N49" s="147"/>
      <c r="O49" s="147"/>
      <c r="P49" s="147"/>
      <c r="Q49" s="147"/>
      <c r="R49" s="147"/>
      <c r="S49" s="147"/>
      <c r="T49" s="148"/>
      <c r="U49" s="147"/>
      <c r="V49" s="139"/>
      <c r="W49" s="139"/>
      <c r="X49" s="139"/>
      <c r="Y49" s="139"/>
      <c r="Z49" s="139"/>
      <c r="AA49" s="139"/>
      <c r="AB49" s="139"/>
      <c r="AC49" s="139"/>
      <c r="AD49" s="139"/>
      <c r="AE49" s="139" t="s">
        <v>174</v>
      </c>
      <c r="AF49" s="139">
        <v>0</v>
      </c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</row>
    <row r="50" spans="1:60" outlineLevel="1" x14ac:dyDescent="0.2">
      <c r="A50" s="140"/>
      <c r="B50" s="140"/>
      <c r="C50" s="189" t="s">
        <v>220</v>
      </c>
      <c r="D50" s="188"/>
      <c r="E50" s="187"/>
      <c r="F50" s="155"/>
      <c r="G50" s="155"/>
      <c r="H50" s="155"/>
      <c r="I50" s="155"/>
      <c r="J50" s="155"/>
      <c r="K50" s="155"/>
      <c r="L50" s="155"/>
      <c r="M50" s="155"/>
      <c r="N50" s="147"/>
      <c r="O50" s="147"/>
      <c r="P50" s="147"/>
      <c r="Q50" s="147"/>
      <c r="R50" s="147"/>
      <c r="S50" s="147"/>
      <c r="T50" s="148"/>
      <c r="U50" s="147"/>
      <c r="V50" s="139"/>
      <c r="W50" s="139"/>
      <c r="X50" s="139"/>
      <c r="Y50" s="139"/>
      <c r="Z50" s="139"/>
      <c r="AA50" s="139"/>
      <c r="AB50" s="139"/>
      <c r="AC50" s="139"/>
      <c r="AD50" s="139"/>
      <c r="AE50" s="139" t="s">
        <v>174</v>
      </c>
      <c r="AF50" s="139">
        <v>0</v>
      </c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</row>
    <row r="51" spans="1:60" outlineLevel="1" x14ac:dyDescent="0.2">
      <c r="A51" s="140"/>
      <c r="B51" s="140"/>
      <c r="C51" s="189" t="s">
        <v>219</v>
      </c>
      <c r="D51" s="188"/>
      <c r="E51" s="187">
        <v>1.1000000000000001</v>
      </c>
      <c r="F51" s="155"/>
      <c r="G51" s="155"/>
      <c r="H51" s="155"/>
      <c r="I51" s="155"/>
      <c r="J51" s="155"/>
      <c r="K51" s="155"/>
      <c r="L51" s="155"/>
      <c r="M51" s="155"/>
      <c r="N51" s="147"/>
      <c r="O51" s="147"/>
      <c r="P51" s="147"/>
      <c r="Q51" s="147"/>
      <c r="R51" s="147"/>
      <c r="S51" s="147"/>
      <c r="T51" s="148"/>
      <c r="U51" s="147"/>
      <c r="V51" s="139"/>
      <c r="W51" s="139"/>
      <c r="X51" s="139"/>
      <c r="Y51" s="139"/>
      <c r="Z51" s="139"/>
      <c r="AA51" s="139"/>
      <c r="AB51" s="139"/>
      <c r="AC51" s="139"/>
      <c r="AD51" s="139"/>
      <c r="AE51" s="139" t="s">
        <v>174</v>
      </c>
      <c r="AF51" s="139">
        <v>0</v>
      </c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</row>
    <row r="52" spans="1:60" outlineLevel="1" x14ac:dyDescent="0.2">
      <c r="A52" s="140"/>
      <c r="B52" s="140"/>
      <c r="C52" s="189" t="s">
        <v>218</v>
      </c>
      <c r="D52" s="188"/>
      <c r="E52" s="187"/>
      <c r="F52" s="155"/>
      <c r="G52" s="155"/>
      <c r="H52" s="155"/>
      <c r="I52" s="155"/>
      <c r="J52" s="155"/>
      <c r="K52" s="155"/>
      <c r="L52" s="155"/>
      <c r="M52" s="155"/>
      <c r="N52" s="147"/>
      <c r="O52" s="147"/>
      <c r="P52" s="147"/>
      <c r="Q52" s="147"/>
      <c r="R52" s="147"/>
      <c r="S52" s="147"/>
      <c r="T52" s="148"/>
      <c r="U52" s="147"/>
      <c r="V52" s="139"/>
      <c r="W52" s="139"/>
      <c r="X52" s="139"/>
      <c r="Y52" s="139"/>
      <c r="Z52" s="139"/>
      <c r="AA52" s="139"/>
      <c r="AB52" s="139"/>
      <c r="AC52" s="139"/>
      <c r="AD52" s="139"/>
      <c r="AE52" s="139" t="s">
        <v>174</v>
      </c>
      <c r="AF52" s="139">
        <v>0</v>
      </c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</row>
    <row r="53" spans="1:60" outlineLevel="1" x14ac:dyDescent="0.2">
      <c r="A53" s="140"/>
      <c r="B53" s="140"/>
      <c r="C53" s="189" t="s">
        <v>217</v>
      </c>
      <c r="D53" s="188"/>
      <c r="E53" s="187">
        <v>0.6</v>
      </c>
      <c r="F53" s="155"/>
      <c r="G53" s="155"/>
      <c r="H53" s="155"/>
      <c r="I53" s="155"/>
      <c r="J53" s="155"/>
      <c r="K53" s="155"/>
      <c r="L53" s="155"/>
      <c r="M53" s="155"/>
      <c r="N53" s="147"/>
      <c r="O53" s="147"/>
      <c r="P53" s="147"/>
      <c r="Q53" s="147"/>
      <c r="R53" s="147"/>
      <c r="S53" s="147"/>
      <c r="T53" s="148"/>
      <c r="U53" s="147"/>
      <c r="V53" s="139"/>
      <c r="W53" s="139"/>
      <c r="X53" s="139"/>
      <c r="Y53" s="139"/>
      <c r="Z53" s="139"/>
      <c r="AA53" s="139"/>
      <c r="AB53" s="139"/>
      <c r="AC53" s="139"/>
      <c r="AD53" s="139"/>
      <c r="AE53" s="139" t="s">
        <v>174</v>
      </c>
      <c r="AF53" s="139">
        <v>0</v>
      </c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</row>
    <row r="54" spans="1:60" ht="22.5" outlineLevel="1" x14ac:dyDescent="0.2">
      <c r="A54" s="140">
        <v>16</v>
      </c>
      <c r="B54" s="140" t="s">
        <v>126</v>
      </c>
      <c r="C54" s="176" t="s">
        <v>127</v>
      </c>
      <c r="D54" s="146" t="s">
        <v>99</v>
      </c>
      <c r="E54" s="152">
        <v>5.6524999999999999</v>
      </c>
      <c r="F54" s="154">
        <f>H54+J54</f>
        <v>0</v>
      </c>
      <c r="G54" s="155">
        <f>ROUND(E54*F54,2)</f>
        <v>0</v>
      </c>
      <c r="H54" s="155"/>
      <c r="I54" s="155">
        <f>ROUND(E54*H54,2)</f>
        <v>0</v>
      </c>
      <c r="J54" s="155"/>
      <c r="K54" s="155">
        <f>ROUND(E54*J54,2)</f>
        <v>0</v>
      </c>
      <c r="L54" s="155">
        <v>21</v>
      </c>
      <c r="M54" s="155">
        <f>G54*(1+L54/100)</f>
        <v>0</v>
      </c>
      <c r="N54" s="147">
        <v>0</v>
      </c>
      <c r="O54" s="147">
        <f>ROUND(E54*N54,5)</f>
        <v>0</v>
      </c>
      <c r="P54" s="147">
        <v>0.02</v>
      </c>
      <c r="Q54" s="147">
        <f>ROUND(E54*P54,5)</f>
        <v>0.11305</v>
      </c>
      <c r="R54" s="147"/>
      <c r="S54" s="147"/>
      <c r="T54" s="148">
        <v>0.23</v>
      </c>
      <c r="U54" s="147">
        <f>ROUND(E54*T54,2)</f>
        <v>1.3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 t="s">
        <v>96</v>
      </c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</row>
    <row r="55" spans="1:60" outlineLevel="1" x14ac:dyDescent="0.2">
      <c r="A55" s="140"/>
      <c r="B55" s="140"/>
      <c r="C55" s="189" t="s">
        <v>216</v>
      </c>
      <c r="D55" s="188"/>
      <c r="E55" s="187"/>
      <c r="F55" s="155"/>
      <c r="G55" s="155"/>
      <c r="H55" s="155"/>
      <c r="I55" s="155"/>
      <c r="J55" s="155"/>
      <c r="K55" s="155"/>
      <c r="L55" s="155"/>
      <c r="M55" s="155"/>
      <c r="N55" s="147"/>
      <c r="O55" s="147"/>
      <c r="P55" s="147"/>
      <c r="Q55" s="147"/>
      <c r="R55" s="147"/>
      <c r="S55" s="147"/>
      <c r="T55" s="148"/>
      <c r="U55" s="147"/>
      <c r="V55" s="139"/>
      <c r="W55" s="139"/>
      <c r="X55" s="139"/>
      <c r="Y55" s="139"/>
      <c r="Z55" s="139"/>
      <c r="AA55" s="139"/>
      <c r="AB55" s="139"/>
      <c r="AC55" s="139"/>
      <c r="AD55" s="139"/>
      <c r="AE55" s="139" t="s">
        <v>174</v>
      </c>
      <c r="AF55" s="139">
        <v>0</v>
      </c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</row>
    <row r="56" spans="1:60" outlineLevel="1" x14ac:dyDescent="0.2">
      <c r="A56" s="140"/>
      <c r="B56" s="140"/>
      <c r="C56" s="189" t="s">
        <v>215</v>
      </c>
      <c r="D56" s="188"/>
      <c r="E56" s="187">
        <v>0.93500000000000005</v>
      </c>
      <c r="F56" s="155"/>
      <c r="G56" s="155"/>
      <c r="H56" s="155"/>
      <c r="I56" s="155"/>
      <c r="J56" s="155"/>
      <c r="K56" s="155"/>
      <c r="L56" s="155"/>
      <c r="M56" s="155"/>
      <c r="N56" s="147"/>
      <c r="O56" s="147"/>
      <c r="P56" s="147"/>
      <c r="Q56" s="147"/>
      <c r="R56" s="147"/>
      <c r="S56" s="147"/>
      <c r="T56" s="148"/>
      <c r="U56" s="147"/>
      <c r="V56" s="139"/>
      <c r="W56" s="139"/>
      <c r="X56" s="139"/>
      <c r="Y56" s="139"/>
      <c r="Z56" s="139"/>
      <c r="AA56" s="139"/>
      <c r="AB56" s="139"/>
      <c r="AC56" s="139"/>
      <c r="AD56" s="139"/>
      <c r="AE56" s="139" t="s">
        <v>174</v>
      </c>
      <c r="AF56" s="139">
        <v>0</v>
      </c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</row>
    <row r="57" spans="1:60" outlineLevel="1" x14ac:dyDescent="0.2">
      <c r="A57" s="140"/>
      <c r="B57" s="140"/>
      <c r="C57" s="189" t="s">
        <v>214</v>
      </c>
      <c r="D57" s="188"/>
      <c r="E57" s="187">
        <v>3.4</v>
      </c>
      <c r="F57" s="155"/>
      <c r="G57" s="155"/>
      <c r="H57" s="155"/>
      <c r="I57" s="155"/>
      <c r="J57" s="155"/>
      <c r="K57" s="155"/>
      <c r="L57" s="155"/>
      <c r="M57" s="155"/>
      <c r="N57" s="147"/>
      <c r="O57" s="147"/>
      <c r="P57" s="147"/>
      <c r="Q57" s="147"/>
      <c r="R57" s="147"/>
      <c r="S57" s="147"/>
      <c r="T57" s="148"/>
      <c r="U57" s="147"/>
      <c r="V57" s="139"/>
      <c r="W57" s="139"/>
      <c r="X57" s="139"/>
      <c r="Y57" s="139"/>
      <c r="Z57" s="139"/>
      <c r="AA57" s="139"/>
      <c r="AB57" s="139"/>
      <c r="AC57" s="139"/>
      <c r="AD57" s="139"/>
      <c r="AE57" s="139" t="s">
        <v>174</v>
      </c>
      <c r="AF57" s="139">
        <v>0</v>
      </c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</row>
    <row r="58" spans="1:60" outlineLevel="1" x14ac:dyDescent="0.2">
      <c r="A58" s="140"/>
      <c r="B58" s="140"/>
      <c r="C58" s="189" t="s">
        <v>213</v>
      </c>
      <c r="D58" s="188"/>
      <c r="E58" s="187">
        <v>1.3174999999999999</v>
      </c>
      <c r="F58" s="155"/>
      <c r="G58" s="155"/>
      <c r="H58" s="155"/>
      <c r="I58" s="155"/>
      <c r="J58" s="155"/>
      <c r="K58" s="155"/>
      <c r="L58" s="155"/>
      <c r="M58" s="155"/>
      <c r="N58" s="147"/>
      <c r="O58" s="147"/>
      <c r="P58" s="147"/>
      <c r="Q58" s="147"/>
      <c r="R58" s="147"/>
      <c r="S58" s="147"/>
      <c r="T58" s="148"/>
      <c r="U58" s="147"/>
      <c r="V58" s="139"/>
      <c r="W58" s="139"/>
      <c r="X58" s="139"/>
      <c r="Y58" s="139"/>
      <c r="Z58" s="139"/>
      <c r="AA58" s="139"/>
      <c r="AB58" s="139"/>
      <c r="AC58" s="139"/>
      <c r="AD58" s="139"/>
      <c r="AE58" s="139" t="s">
        <v>174</v>
      </c>
      <c r="AF58" s="139">
        <v>0</v>
      </c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</row>
    <row r="59" spans="1:60" ht="22.5" outlineLevel="1" x14ac:dyDescent="0.2">
      <c r="A59" s="140">
        <v>17</v>
      </c>
      <c r="B59" s="140" t="s">
        <v>128</v>
      </c>
      <c r="C59" s="176" t="s">
        <v>129</v>
      </c>
      <c r="D59" s="146" t="s">
        <v>99</v>
      </c>
      <c r="E59" s="152">
        <v>3.9</v>
      </c>
      <c r="F59" s="154">
        <f>H59+J59</f>
        <v>0</v>
      </c>
      <c r="G59" s="155">
        <f>ROUND(E59*F59,2)</f>
        <v>0</v>
      </c>
      <c r="H59" s="155"/>
      <c r="I59" s="155">
        <f>ROUND(E59*H59,2)</f>
        <v>0</v>
      </c>
      <c r="J59" s="155"/>
      <c r="K59" s="155">
        <f>ROUND(E59*J59,2)</f>
        <v>0</v>
      </c>
      <c r="L59" s="155">
        <v>21</v>
      </c>
      <c r="M59" s="155">
        <f>G59*(1+L59/100)</f>
        <v>0</v>
      </c>
      <c r="N59" s="147">
        <v>0</v>
      </c>
      <c r="O59" s="147">
        <f>ROUND(E59*N59,5)</f>
        <v>0</v>
      </c>
      <c r="P59" s="147">
        <v>1E-3</v>
      </c>
      <c r="Q59" s="147">
        <f>ROUND(E59*P59,5)</f>
        <v>3.8999999999999998E-3</v>
      </c>
      <c r="R59" s="147"/>
      <c r="S59" s="147"/>
      <c r="T59" s="148">
        <v>0.128</v>
      </c>
      <c r="U59" s="147">
        <f>ROUND(E59*T59,2)</f>
        <v>0.5</v>
      </c>
      <c r="V59" s="139"/>
      <c r="W59" s="139"/>
      <c r="X59" s="139"/>
      <c r="Y59" s="139"/>
      <c r="Z59" s="139"/>
      <c r="AA59" s="139"/>
      <c r="AB59" s="139"/>
      <c r="AC59" s="139"/>
      <c r="AD59" s="139"/>
      <c r="AE59" s="139" t="s">
        <v>96</v>
      </c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</row>
    <row r="60" spans="1:60" outlineLevel="1" x14ac:dyDescent="0.2">
      <c r="A60" s="140"/>
      <c r="B60" s="140"/>
      <c r="C60" s="189" t="s">
        <v>212</v>
      </c>
      <c r="D60" s="188"/>
      <c r="E60" s="187"/>
      <c r="F60" s="155"/>
      <c r="G60" s="155"/>
      <c r="H60" s="155"/>
      <c r="I60" s="155"/>
      <c r="J60" s="155"/>
      <c r="K60" s="155"/>
      <c r="L60" s="155"/>
      <c r="M60" s="155"/>
      <c r="N60" s="147"/>
      <c r="O60" s="147"/>
      <c r="P60" s="147"/>
      <c r="Q60" s="147"/>
      <c r="R60" s="147"/>
      <c r="S60" s="147"/>
      <c r="T60" s="148"/>
      <c r="U60" s="147"/>
      <c r="V60" s="139"/>
      <c r="W60" s="139"/>
      <c r="X60" s="139"/>
      <c r="Y60" s="139"/>
      <c r="Z60" s="139"/>
      <c r="AA60" s="139"/>
      <c r="AB60" s="139"/>
      <c r="AC60" s="139"/>
      <c r="AD60" s="139"/>
      <c r="AE60" s="139" t="s">
        <v>174</v>
      </c>
      <c r="AF60" s="139">
        <v>0</v>
      </c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</row>
    <row r="61" spans="1:60" outlineLevel="1" x14ac:dyDescent="0.2">
      <c r="A61" s="140"/>
      <c r="B61" s="140"/>
      <c r="C61" s="189" t="s">
        <v>211</v>
      </c>
      <c r="D61" s="188"/>
      <c r="E61" s="187"/>
      <c r="F61" s="155"/>
      <c r="G61" s="155"/>
      <c r="H61" s="155"/>
      <c r="I61" s="155"/>
      <c r="J61" s="155"/>
      <c r="K61" s="155"/>
      <c r="L61" s="155"/>
      <c r="M61" s="155"/>
      <c r="N61" s="147"/>
      <c r="O61" s="147"/>
      <c r="P61" s="147"/>
      <c r="Q61" s="147"/>
      <c r="R61" s="147"/>
      <c r="S61" s="147"/>
      <c r="T61" s="148"/>
      <c r="U61" s="147"/>
      <c r="V61" s="139"/>
      <c r="W61" s="139"/>
      <c r="X61" s="139"/>
      <c r="Y61" s="139"/>
      <c r="Z61" s="139"/>
      <c r="AA61" s="139"/>
      <c r="AB61" s="139"/>
      <c r="AC61" s="139"/>
      <c r="AD61" s="139"/>
      <c r="AE61" s="139" t="s">
        <v>174</v>
      </c>
      <c r="AF61" s="139">
        <v>0</v>
      </c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</row>
    <row r="62" spans="1:60" outlineLevel="1" x14ac:dyDescent="0.2">
      <c r="A62" s="140"/>
      <c r="B62" s="140"/>
      <c r="C62" s="189" t="s">
        <v>210</v>
      </c>
      <c r="D62" s="188"/>
      <c r="E62" s="187">
        <v>1</v>
      </c>
      <c r="F62" s="155"/>
      <c r="G62" s="155"/>
      <c r="H62" s="155"/>
      <c r="I62" s="155"/>
      <c r="J62" s="155"/>
      <c r="K62" s="155"/>
      <c r="L62" s="155"/>
      <c r="M62" s="155"/>
      <c r="N62" s="147"/>
      <c r="O62" s="147"/>
      <c r="P62" s="147"/>
      <c r="Q62" s="147"/>
      <c r="R62" s="147"/>
      <c r="S62" s="147"/>
      <c r="T62" s="148"/>
      <c r="U62" s="147"/>
      <c r="V62" s="139"/>
      <c r="W62" s="139"/>
      <c r="X62" s="139"/>
      <c r="Y62" s="139"/>
      <c r="Z62" s="139"/>
      <c r="AA62" s="139"/>
      <c r="AB62" s="139"/>
      <c r="AC62" s="139"/>
      <c r="AD62" s="139"/>
      <c r="AE62" s="139" t="s">
        <v>174</v>
      </c>
      <c r="AF62" s="139">
        <v>0</v>
      </c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</row>
    <row r="63" spans="1:60" outlineLevel="1" x14ac:dyDescent="0.2">
      <c r="A63" s="140"/>
      <c r="B63" s="140"/>
      <c r="C63" s="189" t="s">
        <v>209</v>
      </c>
      <c r="D63" s="188"/>
      <c r="E63" s="187"/>
      <c r="F63" s="155"/>
      <c r="G63" s="155"/>
      <c r="H63" s="155"/>
      <c r="I63" s="155"/>
      <c r="J63" s="155"/>
      <c r="K63" s="155"/>
      <c r="L63" s="155"/>
      <c r="M63" s="155"/>
      <c r="N63" s="147"/>
      <c r="O63" s="147"/>
      <c r="P63" s="147"/>
      <c r="Q63" s="147"/>
      <c r="R63" s="147"/>
      <c r="S63" s="147"/>
      <c r="T63" s="148"/>
      <c r="U63" s="147"/>
      <c r="V63" s="139"/>
      <c r="W63" s="139"/>
      <c r="X63" s="139"/>
      <c r="Y63" s="139"/>
      <c r="Z63" s="139"/>
      <c r="AA63" s="139"/>
      <c r="AB63" s="139"/>
      <c r="AC63" s="139"/>
      <c r="AD63" s="139"/>
      <c r="AE63" s="139" t="s">
        <v>174</v>
      </c>
      <c r="AF63" s="139">
        <v>0</v>
      </c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</row>
    <row r="64" spans="1:60" outlineLevel="1" x14ac:dyDescent="0.2">
      <c r="A64" s="140"/>
      <c r="B64" s="140"/>
      <c r="C64" s="189" t="s">
        <v>208</v>
      </c>
      <c r="D64" s="188"/>
      <c r="E64" s="187">
        <v>0.8</v>
      </c>
      <c r="F64" s="155"/>
      <c r="G64" s="155"/>
      <c r="H64" s="155"/>
      <c r="I64" s="155"/>
      <c r="J64" s="155"/>
      <c r="K64" s="155"/>
      <c r="L64" s="155"/>
      <c r="M64" s="155"/>
      <c r="N64" s="147"/>
      <c r="O64" s="147"/>
      <c r="P64" s="147"/>
      <c r="Q64" s="147"/>
      <c r="R64" s="147"/>
      <c r="S64" s="147"/>
      <c r="T64" s="148"/>
      <c r="U64" s="147"/>
      <c r="V64" s="139"/>
      <c r="W64" s="139"/>
      <c r="X64" s="139"/>
      <c r="Y64" s="139"/>
      <c r="Z64" s="139"/>
      <c r="AA64" s="139"/>
      <c r="AB64" s="139"/>
      <c r="AC64" s="139"/>
      <c r="AD64" s="139"/>
      <c r="AE64" s="139" t="s">
        <v>174</v>
      </c>
      <c r="AF64" s="139">
        <v>0</v>
      </c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</row>
    <row r="65" spans="1:60" outlineLevel="1" x14ac:dyDescent="0.2">
      <c r="A65" s="140"/>
      <c r="B65" s="140"/>
      <c r="C65" s="192" t="s">
        <v>204</v>
      </c>
      <c r="D65" s="191"/>
      <c r="E65" s="190">
        <v>1.8</v>
      </c>
      <c r="F65" s="155"/>
      <c r="G65" s="155"/>
      <c r="H65" s="155"/>
      <c r="I65" s="155"/>
      <c r="J65" s="155"/>
      <c r="K65" s="155"/>
      <c r="L65" s="155"/>
      <c r="M65" s="155"/>
      <c r="N65" s="147"/>
      <c r="O65" s="147"/>
      <c r="P65" s="147"/>
      <c r="Q65" s="147"/>
      <c r="R65" s="147"/>
      <c r="S65" s="147"/>
      <c r="T65" s="148"/>
      <c r="U65" s="147"/>
      <c r="V65" s="139"/>
      <c r="W65" s="139"/>
      <c r="X65" s="139"/>
      <c r="Y65" s="139"/>
      <c r="Z65" s="139"/>
      <c r="AA65" s="139"/>
      <c r="AB65" s="139"/>
      <c r="AC65" s="139"/>
      <c r="AD65" s="139"/>
      <c r="AE65" s="139" t="s">
        <v>174</v>
      </c>
      <c r="AF65" s="139">
        <v>1</v>
      </c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</row>
    <row r="66" spans="1:60" outlineLevel="1" x14ac:dyDescent="0.2">
      <c r="A66" s="140"/>
      <c r="B66" s="140"/>
      <c r="C66" s="189" t="s">
        <v>207</v>
      </c>
      <c r="D66" s="188"/>
      <c r="E66" s="187"/>
      <c r="F66" s="155"/>
      <c r="G66" s="155"/>
      <c r="H66" s="155"/>
      <c r="I66" s="155"/>
      <c r="J66" s="155"/>
      <c r="K66" s="155"/>
      <c r="L66" s="155"/>
      <c r="M66" s="155"/>
      <c r="N66" s="147"/>
      <c r="O66" s="147"/>
      <c r="P66" s="147"/>
      <c r="Q66" s="147"/>
      <c r="R66" s="147"/>
      <c r="S66" s="147"/>
      <c r="T66" s="148"/>
      <c r="U66" s="147"/>
      <c r="V66" s="139"/>
      <c r="W66" s="139"/>
      <c r="X66" s="139"/>
      <c r="Y66" s="139"/>
      <c r="Z66" s="139"/>
      <c r="AA66" s="139"/>
      <c r="AB66" s="139"/>
      <c r="AC66" s="139"/>
      <c r="AD66" s="139"/>
      <c r="AE66" s="139" t="s">
        <v>174</v>
      </c>
      <c r="AF66" s="139">
        <v>0</v>
      </c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</row>
    <row r="67" spans="1:60" outlineLevel="1" x14ac:dyDescent="0.2">
      <c r="A67" s="140"/>
      <c r="B67" s="140"/>
      <c r="C67" s="189" t="s">
        <v>206</v>
      </c>
      <c r="D67" s="188"/>
      <c r="E67" s="187"/>
      <c r="F67" s="155"/>
      <c r="G67" s="155"/>
      <c r="H67" s="155"/>
      <c r="I67" s="155"/>
      <c r="J67" s="155"/>
      <c r="K67" s="155"/>
      <c r="L67" s="155"/>
      <c r="M67" s="155"/>
      <c r="N67" s="147"/>
      <c r="O67" s="147"/>
      <c r="P67" s="147"/>
      <c r="Q67" s="147"/>
      <c r="R67" s="147"/>
      <c r="S67" s="147"/>
      <c r="T67" s="148"/>
      <c r="U67" s="147"/>
      <c r="V67" s="139"/>
      <c r="W67" s="139"/>
      <c r="X67" s="139"/>
      <c r="Y67" s="139"/>
      <c r="Z67" s="139"/>
      <c r="AA67" s="139"/>
      <c r="AB67" s="139"/>
      <c r="AC67" s="139"/>
      <c r="AD67" s="139"/>
      <c r="AE67" s="139" t="s">
        <v>174</v>
      </c>
      <c r="AF67" s="139">
        <v>0</v>
      </c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</row>
    <row r="68" spans="1:60" outlineLevel="1" x14ac:dyDescent="0.2">
      <c r="A68" s="140"/>
      <c r="B68" s="140"/>
      <c r="C68" s="189" t="s">
        <v>205</v>
      </c>
      <c r="D68" s="188"/>
      <c r="E68" s="187">
        <v>2.1</v>
      </c>
      <c r="F68" s="155"/>
      <c r="G68" s="155"/>
      <c r="H68" s="155"/>
      <c r="I68" s="155"/>
      <c r="J68" s="155"/>
      <c r="K68" s="155"/>
      <c r="L68" s="155"/>
      <c r="M68" s="155"/>
      <c r="N68" s="147"/>
      <c r="O68" s="147"/>
      <c r="P68" s="147"/>
      <c r="Q68" s="147"/>
      <c r="R68" s="147"/>
      <c r="S68" s="147"/>
      <c r="T68" s="148"/>
      <c r="U68" s="147"/>
      <c r="V68" s="139"/>
      <c r="W68" s="139"/>
      <c r="X68" s="139"/>
      <c r="Y68" s="139"/>
      <c r="Z68" s="139"/>
      <c r="AA68" s="139"/>
      <c r="AB68" s="139"/>
      <c r="AC68" s="139"/>
      <c r="AD68" s="139"/>
      <c r="AE68" s="139" t="s">
        <v>174</v>
      </c>
      <c r="AF68" s="139">
        <v>0</v>
      </c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</row>
    <row r="69" spans="1:60" outlineLevel="1" x14ac:dyDescent="0.2">
      <c r="A69" s="140"/>
      <c r="B69" s="140"/>
      <c r="C69" s="192" t="s">
        <v>204</v>
      </c>
      <c r="D69" s="191"/>
      <c r="E69" s="190">
        <v>2.1</v>
      </c>
      <c r="F69" s="155"/>
      <c r="G69" s="155"/>
      <c r="H69" s="155"/>
      <c r="I69" s="155"/>
      <c r="J69" s="155"/>
      <c r="K69" s="155"/>
      <c r="L69" s="155"/>
      <c r="M69" s="155"/>
      <c r="N69" s="147"/>
      <c r="O69" s="147"/>
      <c r="P69" s="147"/>
      <c r="Q69" s="147"/>
      <c r="R69" s="147"/>
      <c r="S69" s="147"/>
      <c r="T69" s="148"/>
      <c r="U69" s="147"/>
      <c r="V69" s="139"/>
      <c r="W69" s="139"/>
      <c r="X69" s="139"/>
      <c r="Y69" s="139"/>
      <c r="Z69" s="139"/>
      <c r="AA69" s="139"/>
      <c r="AB69" s="139"/>
      <c r="AC69" s="139"/>
      <c r="AD69" s="139"/>
      <c r="AE69" s="139" t="s">
        <v>174</v>
      </c>
      <c r="AF69" s="139">
        <v>1</v>
      </c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</row>
    <row r="70" spans="1:60" ht="22.5" outlineLevel="1" x14ac:dyDescent="0.2">
      <c r="A70" s="140">
        <v>18</v>
      </c>
      <c r="B70" s="140" t="s">
        <v>130</v>
      </c>
      <c r="C70" s="176" t="s">
        <v>131</v>
      </c>
      <c r="D70" s="146" t="s">
        <v>114</v>
      </c>
      <c r="E70" s="152">
        <v>0.25679999999999997</v>
      </c>
      <c r="F70" s="154">
        <f>H70+J70</f>
        <v>0</v>
      </c>
      <c r="G70" s="155">
        <f>ROUND(E70*F70,2)</f>
        <v>0</v>
      </c>
      <c r="H70" s="155"/>
      <c r="I70" s="155">
        <f>ROUND(E70*H70,2)</f>
        <v>0</v>
      </c>
      <c r="J70" s="155"/>
      <c r="K70" s="155">
        <f>ROUND(E70*J70,2)</f>
        <v>0</v>
      </c>
      <c r="L70" s="155">
        <v>21</v>
      </c>
      <c r="M70" s="155">
        <f>G70*(1+L70/100)</f>
        <v>0</v>
      </c>
      <c r="N70" s="147">
        <v>0</v>
      </c>
      <c r="O70" s="147">
        <f>ROUND(E70*N70,5)</f>
        <v>0</v>
      </c>
      <c r="P70" s="147">
        <v>2.2000000000000002</v>
      </c>
      <c r="Q70" s="147">
        <f>ROUND(E70*P70,5)</f>
        <v>0.56496000000000002</v>
      </c>
      <c r="R70" s="147"/>
      <c r="S70" s="147"/>
      <c r="T70" s="148">
        <v>13.24</v>
      </c>
      <c r="U70" s="147">
        <f>ROUND(E70*T70,2)</f>
        <v>3.4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 t="s">
        <v>96</v>
      </c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</row>
    <row r="71" spans="1:60" outlineLevel="1" x14ac:dyDescent="0.2">
      <c r="A71" s="140"/>
      <c r="B71" s="140"/>
      <c r="C71" s="189" t="s">
        <v>203</v>
      </c>
      <c r="D71" s="188"/>
      <c r="E71" s="187"/>
      <c r="F71" s="155"/>
      <c r="G71" s="155"/>
      <c r="H71" s="155"/>
      <c r="I71" s="155"/>
      <c r="J71" s="155"/>
      <c r="K71" s="155"/>
      <c r="L71" s="155"/>
      <c r="M71" s="155"/>
      <c r="N71" s="147"/>
      <c r="O71" s="147"/>
      <c r="P71" s="147"/>
      <c r="Q71" s="147"/>
      <c r="R71" s="147"/>
      <c r="S71" s="147"/>
      <c r="T71" s="148"/>
      <c r="U71" s="147"/>
      <c r="V71" s="139"/>
      <c r="W71" s="139"/>
      <c r="X71" s="139"/>
      <c r="Y71" s="139"/>
      <c r="Z71" s="139"/>
      <c r="AA71" s="139"/>
      <c r="AB71" s="139"/>
      <c r="AC71" s="139"/>
      <c r="AD71" s="139"/>
      <c r="AE71" s="139" t="s">
        <v>174</v>
      </c>
      <c r="AF71" s="139">
        <v>0</v>
      </c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</row>
    <row r="72" spans="1:60" outlineLevel="1" x14ac:dyDescent="0.2">
      <c r="A72" s="140"/>
      <c r="B72" s="140"/>
      <c r="C72" s="189" t="s">
        <v>202</v>
      </c>
      <c r="D72" s="188"/>
      <c r="E72" s="187">
        <v>0.129</v>
      </c>
      <c r="F72" s="155"/>
      <c r="G72" s="155"/>
      <c r="H72" s="155"/>
      <c r="I72" s="155"/>
      <c r="J72" s="155"/>
      <c r="K72" s="155"/>
      <c r="L72" s="155"/>
      <c r="M72" s="155"/>
      <c r="N72" s="147"/>
      <c r="O72" s="147"/>
      <c r="P72" s="147"/>
      <c r="Q72" s="147"/>
      <c r="R72" s="147"/>
      <c r="S72" s="147"/>
      <c r="T72" s="148"/>
      <c r="U72" s="147"/>
      <c r="V72" s="139"/>
      <c r="W72" s="139"/>
      <c r="X72" s="139"/>
      <c r="Y72" s="139"/>
      <c r="Z72" s="139"/>
      <c r="AA72" s="139"/>
      <c r="AB72" s="139"/>
      <c r="AC72" s="139"/>
      <c r="AD72" s="139"/>
      <c r="AE72" s="139" t="s">
        <v>174</v>
      </c>
      <c r="AF72" s="139">
        <v>0</v>
      </c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</row>
    <row r="73" spans="1:60" outlineLevel="1" x14ac:dyDescent="0.2">
      <c r="A73" s="140"/>
      <c r="B73" s="140"/>
      <c r="C73" s="189" t="s">
        <v>198</v>
      </c>
      <c r="D73" s="188"/>
      <c r="E73" s="187"/>
      <c r="F73" s="155"/>
      <c r="G73" s="155"/>
      <c r="H73" s="155"/>
      <c r="I73" s="155"/>
      <c r="J73" s="155"/>
      <c r="K73" s="155"/>
      <c r="L73" s="155"/>
      <c r="M73" s="155"/>
      <c r="N73" s="147"/>
      <c r="O73" s="147"/>
      <c r="P73" s="147"/>
      <c r="Q73" s="147"/>
      <c r="R73" s="147"/>
      <c r="S73" s="147"/>
      <c r="T73" s="148"/>
      <c r="U73" s="147"/>
      <c r="V73" s="139"/>
      <c r="W73" s="139"/>
      <c r="X73" s="139"/>
      <c r="Y73" s="139"/>
      <c r="Z73" s="139"/>
      <c r="AA73" s="139"/>
      <c r="AB73" s="139"/>
      <c r="AC73" s="139"/>
      <c r="AD73" s="139"/>
      <c r="AE73" s="139" t="s">
        <v>174</v>
      </c>
      <c r="AF73" s="139">
        <v>0</v>
      </c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</row>
    <row r="74" spans="1:60" outlineLevel="1" x14ac:dyDescent="0.2">
      <c r="A74" s="140"/>
      <c r="B74" s="140"/>
      <c r="C74" s="189" t="s">
        <v>201</v>
      </c>
      <c r="D74" s="188"/>
      <c r="E74" s="187">
        <v>0.1278</v>
      </c>
      <c r="F74" s="155"/>
      <c r="G74" s="155"/>
      <c r="H74" s="155"/>
      <c r="I74" s="155"/>
      <c r="J74" s="155"/>
      <c r="K74" s="155"/>
      <c r="L74" s="155"/>
      <c r="M74" s="155"/>
      <c r="N74" s="147"/>
      <c r="O74" s="147"/>
      <c r="P74" s="147"/>
      <c r="Q74" s="147"/>
      <c r="R74" s="147"/>
      <c r="S74" s="147"/>
      <c r="T74" s="148"/>
      <c r="U74" s="147"/>
      <c r="V74" s="139"/>
      <c r="W74" s="139"/>
      <c r="X74" s="139"/>
      <c r="Y74" s="139"/>
      <c r="Z74" s="139"/>
      <c r="AA74" s="139"/>
      <c r="AB74" s="139"/>
      <c r="AC74" s="139"/>
      <c r="AD74" s="139"/>
      <c r="AE74" s="139" t="s">
        <v>174</v>
      </c>
      <c r="AF74" s="139">
        <v>0</v>
      </c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</row>
    <row r="75" spans="1:60" ht="22.5" outlineLevel="1" x14ac:dyDescent="0.2">
      <c r="A75" s="140">
        <v>19</v>
      </c>
      <c r="B75" s="140" t="s">
        <v>132</v>
      </c>
      <c r="C75" s="176" t="s">
        <v>133</v>
      </c>
      <c r="D75" s="146" t="s">
        <v>114</v>
      </c>
      <c r="E75" s="152">
        <v>0.66122499999999995</v>
      </c>
      <c r="F75" s="154">
        <f>H75+J75</f>
        <v>0</v>
      </c>
      <c r="G75" s="155">
        <f>ROUND(E75*F75,2)</f>
        <v>0</v>
      </c>
      <c r="H75" s="155"/>
      <c r="I75" s="155">
        <f>ROUND(E75*H75,2)</f>
        <v>0</v>
      </c>
      <c r="J75" s="155"/>
      <c r="K75" s="155">
        <f>ROUND(E75*J75,2)</f>
        <v>0</v>
      </c>
      <c r="L75" s="155">
        <v>21</v>
      </c>
      <c r="M75" s="155">
        <f>G75*(1+L75/100)</f>
        <v>0</v>
      </c>
      <c r="N75" s="147">
        <v>0</v>
      </c>
      <c r="O75" s="147">
        <f>ROUND(E75*N75,5)</f>
        <v>0</v>
      </c>
      <c r="P75" s="147">
        <v>2.2000000000000002</v>
      </c>
      <c r="Q75" s="147">
        <f>ROUND(E75*P75,5)</f>
        <v>1.4547000000000001</v>
      </c>
      <c r="R75" s="147"/>
      <c r="S75" s="147"/>
      <c r="T75" s="148">
        <v>11.32</v>
      </c>
      <c r="U75" s="147">
        <f>ROUND(E75*T75,2)</f>
        <v>7.49</v>
      </c>
      <c r="V75" s="139"/>
      <c r="W75" s="139"/>
      <c r="X75" s="139"/>
      <c r="Y75" s="139"/>
      <c r="Z75" s="139"/>
      <c r="AA75" s="139"/>
      <c r="AB75" s="139"/>
      <c r="AC75" s="139"/>
      <c r="AD75" s="139"/>
      <c r="AE75" s="139" t="s">
        <v>96</v>
      </c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</row>
    <row r="76" spans="1:60" outlineLevel="1" x14ac:dyDescent="0.2">
      <c r="A76" s="140"/>
      <c r="B76" s="140"/>
      <c r="C76" s="189" t="s">
        <v>200</v>
      </c>
      <c r="D76" s="188"/>
      <c r="E76" s="187"/>
      <c r="F76" s="155"/>
      <c r="G76" s="155"/>
      <c r="H76" s="155"/>
      <c r="I76" s="155"/>
      <c r="J76" s="155"/>
      <c r="K76" s="155"/>
      <c r="L76" s="155"/>
      <c r="M76" s="155"/>
      <c r="N76" s="147"/>
      <c r="O76" s="147"/>
      <c r="P76" s="147"/>
      <c r="Q76" s="147"/>
      <c r="R76" s="147"/>
      <c r="S76" s="147"/>
      <c r="T76" s="148"/>
      <c r="U76" s="147"/>
      <c r="V76" s="139"/>
      <c r="W76" s="139"/>
      <c r="X76" s="139"/>
      <c r="Y76" s="139"/>
      <c r="Z76" s="139"/>
      <c r="AA76" s="139"/>
      <c r="AB76" s="139"/>
      <c r="AC76" s="139"/>
      <c r="AD76" s="139"/>
      <c r="AE76" s="139" t="s">
        <v>174</v>
      </c>
      <c r="AF76" s="139">
        <v>0</v>
      </c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</row>
    <row r="77" spans="1:60" outlineLevel="1" x14ac:dyDescent="0.2">
      <c r="A77" s="140"/>
      <c r="B77" s="140"/>
      <c r="C77" s="189" t="s">
        <v>199</v>
      </c>
      <c r="D77" s="188"/>
      <c r="E77" s="187">
        <v>0.28262500000000002</v>
      </c>
      <c r="F77" s="155"/>
      <c r="G77" s="155"/>
      <c r="H77" s="155"/>
      <c r="I77" s="155"/>
      <c r="J77" s="155"/>
      <c r="K77" s="155"/>
      <c r="L77" s="155"/>
      <c r="M77" s="155"/>
      <c r="N77" s="147"/>
      <c r="O77" s="147"/>
      <c r="P77" s="147"/>
      <c r="Q77" s="147"/>
      <c r="R77" s="147"/>
      <c r="S77" s="147"/>
      <c r="T77" s="148"/>
      <c r="U77" s="147"/>
      <c r="V77" s="139"/>
      <c r="W77" s="139"/>
      <c r="X77" s="139"/>
      <c r="Y77" s="139"/>
      <c r="Z77" s="139"/>
      <c r="AA77" s="139"/>
      <c r="AB77" s="139"/>
      <c r="AC77" s="139"/>
      <c r="AD77" s="139"/>
      <c r="AE77" s="139" t="s">
        <v>174</v>
      </c>
      <c r="AF77" s="139">
        <v>0</v>
      </c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</row>
    <row r="78" spans="1:60" outlineLevel="1" x14ac:dyDescent="0.2">
      <c r="A78" s="140"/>
      <c r="B78" s="140"/>
      <c r="C78" s="189" t="s">
        <v>198</v>
      </c>
      <c r="D78" s="188"/>
      <c r="E78" s="187"/>
      <c r="F78" s="155"/>
      <c r="G78" s="155"/>
      <c r="H78" s="155"/>
      <c r="I78" s="155"/>
      <c r="J78" s="155"/>
      <c r="K78" s="155"/>
      <c r="L78" s="155"/>
      <c r="M78" s="155"/>
      <c r="N78" s="147"/>
      <c r="O78" s="147"/>
      <c r="P78" s="147"/>
      <c r="Q78" s="147"/>
      <c r="R78" s="147"/>
      <c r="S78" s="147"/>
      <c r="T78" s="148"/>
      <c r="U78" s="147"/>
      <c r="V78" s="139"/>
      <c r="W78" s="139"/>
      <c r="X78" s="139"/>
      <c r="Y78" s="139"/>
      <c r="Z78" s="139"/>
      <c r="AA78" s="139"/>
      <c r="AB78" s="139"/>
      <c r="AC78" s="139"/>
      <c r="AD78" s="139"/>
      <c r="AE78" s="139" t="s">
        <v>174</v>
      </c>
      <c r="AF78" s="139">
        <v>0</v>
      </c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</row>
    <row r="79" spans="1:60" outlineLevel="1" x14ac:dyDescent="0.2">
      <c r="A79" s="140"/>
      <c r="B79" s="140"/>
      <c r="C79" s="189" t="s">
        <v>197</v>
      </c>
      <c r="D79" s="188"/>
      <c r="E79" s="187">
        <v>0.14910000000000001</v>
      </c>
      <c r="F79" s="155"/>
      <c r="G79" s="155"/>
      <c r="H79" s="155"/>
      <c r="I79" s="155"/>
      <c r="J79" s="155"/>
      <c r="K79" s="155"/>
      <c r="L79" s="155"/>
      <c r="M79" s="155"/>
      <c r="N79" s="147"/>
      <c r="O79" s="147"/>
      <c r="P79" s="147"/>
      <c r="Q79" s="147"/>
      <c r="R79" s="147"/>
      <c r="S79" s="147"/>
      <c r="T79" s="148"/>
      <c r="U79" s="147"/>
      <c r="V79" s="139"/>
      <c r="W79" s="139"/>
      <c r="X79" s="139"/>
      <c r="Y79" s="139"/>
      <c r="Z79" s="139"/>
      <c r="AA79" s="139"/>
      <c r="AB79" s="139"/>
      <c r="AC79" s="139"/>
      <c r="AD79" s="139"/>
      <c r="AE79" s="139" t="s">
        <v>174</v>
      </c>
      <c r="AF79" s="139">
        <v>0</v>
      </c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</row>
    <row r="80" spans="1:60" outlineLevel="1" x14ac:dyDescent="0.2">
      <c r="A80" s="140"/>
      <c r="B80" s="140"/>
      <c r="C80" s="189" t="s">
        <v>196</v>
      </c>
      <c r="D80" s="188"/>
      <c r="E80" s="187"/>
      <c r="F80" s="155"/>
      <c r="G80" s="155"/>
      <c r="H80" s="155"/>
      <c r="I80" s="155"/>
      <c r="J80" s="155"/>
      <c r="K80" s="155"/>
      <c r="L80" s="155"/>
      <c r="M80" s="155"/>
      <c r="N80" s="147"/>
      <c r="O80" s="147"/>
      <c r="P80" s="147"/>
      <c r="Q80" s="147"/>
      <c r="R80" s="147"/>
      <c r="S80" s="147"/>
      <c r="T80" s="148"/>
      <c r="U80" s="147"/>
      <c r="V80" s="139"/>
      <c r="W80" s="139"/>
      <c r="X80" s="139"/>
      <c r="Y80" s="139"/>
      <c r="Z80" s="139"/>
      <c r="AA80" s="139"/>
      <c r="AB80" s="139"/>
      <c r="AC80" s="139"/>
      <c r="AD80" s="139"/>
      <c r="AE80" s="139" t="s">
        <v>174</v>
      </c>
      <c r="AF80" s="139">
        <v>0</v>
      </c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</row>
    <row r="81" spans="1:60" outlineLevel="1" x14ac:dyDescent="0.2">
      <c r="A81" s="140"/>
      <c r="B81" s="140"/>
      <c r="C81" s="189" t="s">
        <v>195</v>
      </c>
      <c r="D81" s="188"/>
      <c r="E81" s="187"/>
      <c r="F81" s="155"/>
      <c r="G81" s="155"/>
      <c r="H81" s="155"/>
      <c r="I81" s="155"/>
      <c r="J81" s="155"/>
      <c r="K81" s="155"/>
      <c r="L81" s="155"/>
      <c r="M81" s="155"/>
      <c r="N81" s="147"/>
      <c r="O81" s="147"/>
      <c r="P81" s="147"/>
      <c r="Q81" s="147"/>
      <c r="R81" s="147"/>
      <c r="S81" s="147"/>
      <c r="T81" s="148"/>
      <c r="U81" s="147"/>
      <c r="V81" s="139"/>
      <c r="W81" s="139"/>
      <c r="X81" s="139"/>
      <c r="Y81" s="139"/>
      <c r="Z81" s="139"/>
      <c r="AA81" s="139"/>
      <c r="AB81" s="139"/>
      <c r="AC81" s="139"/>
      <c r="AD81" s="139"/>
      <c r="AE81" s="139" t="s">
        <v>174</v>
      </c>
      <c r="AF81" s="139">
        <v>0</v>
      </c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</row>
    <row r="82" spans="1:60" outlineLevel="1" x14ac:dyDescent="0.2">
      <c r="A82" s="140"/>
      <c r="B82" s="140"/>
      <c r="C82" s="189" t="s">
        <v>194</v>
      </c>
      <c r="D82" s="188"/>
      <c r="E82" s="187">
        <v>0.1275</v>
      </c>
      <c r="F82" s="155"/>
      <c r="G82" s="155"/>
      <c r="H82" s="155"/>
      <c r="I82" s="155"/>
      <c r="J82" s="155"/>
      <c r="K82" s="155"/>
      <c r="L82" s="155"/>
      <c r="M82" s="155"/>
      <c r="N82" s="147"/>
      <c r="O82" s="147"/>
      <c r="P82" s="147"/>
      <c r="Q82" s="147"/>
      <c r="R82" s="147"/>
      <c r="S82" s="147"/>
      <c r="T82" s="148"/>
      <c r="U82" s="147"/>
      <c r="V82" s="139"/>
      <c r="W82" s="139"/>
      <c r="X82" s="139"/>
      <c r="Y82" s="139"/>
      <c r="Z82" s="139"/>
      <c r="AA82" s="139"/>
      <c r="AB82" s="139"/>
      <c r="AC82" s="139"/>
      <c r="AD82" s="139"/>
      <c r="AE82" s="139" t="s">
        <v>174</v>
      </c>
      <c r="AF82" s="139">
        <v>0</v>
      </c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</row>
    <row r="83" spans="1:60" outlineLevel="1" x14ac:dyDescent="0.2">
      <c r="A83" s="140"/>
      <c r="B83" s="140"/>
      <c r="C83" s="189" t="s">
        <v>193</v>
      </c>
      <c r="D83" s="188"/>
      <c r="E83" s="187"/>
      <c r="F83" s="155"/>
      <c r="G83" s="155"/>
      <c r="H83" s="155"/>
      <c r="I83" s="155"/>
      <c r="J83" s="155"/>
      <c r="K83" s="155"/>
      <c r="L83" s="155"/>
      <c r="M83" s="155"/>
      <c r="N83" s="147"/>
      <c r="O83" s="147"/>
      <c r="P83" s="147"/>
      <c r="Q83" s="147"/>
      <c r="R83" s="147"/>
      <c r="S83" s="147"/>
      <c r="T83" s="148"/>
      <c r="U83" s="147"/>
      <c r="V83" s="139"/>
      <c r="W83" s="139"/>
      <c r="X83" s="139"/>
      <c r="Y83" s="139"/>
      <c r="Z83" s="139"/>
      <c r="AA83" s="139"/>
      <c r="AB83" s="139"/>
      <c r="AC83" s="139"/>
      <c r="AD83" s="139"/>
      <c r="AE83" s="139" t="s">
        <v>174</v>
      </c>
      <c r="AF83" s="139">
        <v>0</v>
      </c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</row>
    <row r="84" spans="1:60" outlineLevel="1" x14ac:dyDescent="0.2">
      <c r="A84" s="140"/>
      <c r="B84" s="140"/>
      <c r="C84" s="189" t="s">
        <v>192</v>
      </c>
      <c r="D84" s="188"/>
      <c r="E84" s="187">
        <v>0.10199999999999999</v>
      </c>
      <c r="F84" s="155"/>
      <c r="G84" s="155"/>
      <c r="H84" s="155"/>
      <c r="I84" s="155"/>
      <c r="J84" s="155"/>
      <c r="K84" s="155"/>
      <c r="L84" s="155"/>
      <c r="M84" s="155"/>
      <c r="N84" s="147"/>
      <c r="O84" s="147"/>
      <c r="P84" s="147"/>
      <c r="Q84" s="147"/>
      <c r="R84" s="147"/>
      <c r="S84" s="147"/>
      <c r="T84" s="148"/>
      <c r="U84" s="147"/>
      <c r="V84" s="139"/>
      <c r="W84" s="139"/>
      <c r="X84" s="139"/>
      <c r="Y84" s="139"/>
      <c r="Z84" s="139"/>
      <c r="AA84" s="139"/>
      <c r="AB84" s="139"/>
      <c r="AC84" s="139"/>
      <c r="AD84" s="139"/>
      <c r="AE84" s="139" t="s">
        <v>174</v>
      </c>
      <c r="AF84" s="139">
        <v>0</v>
      </c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</row>
    <row r="85" spans="1:60" outlineLevel="1" x14ac:dyDescent="0.2">
      <c r="A85" s="140">
        <v>20</v>
      </c>
      <c r="B85" s="140" t="s">
        <v>134</v>
      </c>
      <c r="C85" s="176" t="s">
        <v>135</v>
      </c>
      <c r="D85" s="146" t="s">
        <v>99</v>
      </c>
      <c r="E85" s="152">
        <v>15.192500000000001</v>
      </c>
      <c r="F85" s="154">
        <f>H85+J85</f>
        <v>0</v>
      </c>
      <c r="G85" s="155">
        <f>ROUND(E85*F85,2)</f>
        <v>0</v>
      </c>
      <c r="H85" s="155"/>
      <c r="I85" s="155">
        <f>ROUND(E85*H85,2)</f>
        <v>0</v>
      </c>
      <c r="J85" s="155"/>
      <c r="K85" s="155">
        <f>ROUND(E85*J85,2)</f>
        <v>0</v>
      </c>
      <c r="L85" s="155">
        <v>21</v>
      </c>
      <c r="M85" s="155">
        <f>G85*(1+L85/100)</f>
        <v>0</v>
      </c>
      <c r="N85" s="147">
        <v>0</v>
      </c>
      <c r="O85" s="147">
        <f>ROUND(E85*N85,5)</f>
        <v>0</v>
      </c>
      <c r="P85" s="147">
        <v>3.5000000000000003E-2</v>
      </c>
      <c r="Q85" s="147">
        <f>ROUND(E85*P85,5)</f>
        <v>0.53173999999999999</v>
      </c>
      <c r="R85" s="147"/>
      <c r="S85" s="147"/>
      <c r="T85" s="148">
        <v>0.09</v>
      </c>
      <c r="U85" s="147">
        <f>ROUND(E85*T85,2)</f>
        <v>1.37</v>
      </c>
      <c r="V85" s="139"/>
      <c r="W85" s="139"/>
      <c r="X85" s="139"/>
      <c r="Y85" s="139"/>
      <c r="Z85" s="139"/>
      <c r="AA85" s="139"/>
      <c r="AB85" s="139"/>
      <c r="AC85" s="139"/>
      <c r="AD85" s="139"/>
      <c r="AE85" s="139" t="s">
        <v>96</v>
      </c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</row>
    <row r="86" spans="1:60" outlineLevel="1" x14ac:dyDescent="0.2">
      <c r="A86" s="140"/>
      <c r="B86" s="140"/>
      <c r="C86" s="189" t="s">
        <v>191</v>
      </c>
      <c r="D86" s="188"/>
      <c r="E86" s="187"/>
      <c r="F86" s="155"/>
      <c r="G86" s="155"/>
      <c r="H86" s="155"/>
      <c r="I86" s="155"/>
      <c r="J86" s="155"/>
      <c r="K86" s="155"/>
      <c r="L86" s="155"/>
      <c r="M86" s="155"/>
      <c r="N86" s="147"/>
      <c r="O86" s="147"/>
      <c r="P86" s="147"/>
      <c r="Q86" s="147"/>
      <c r="R86" s="147"/>
      <c r="S86" s="147"/>
      <c r="T86" s="148"/>
      <c r="U86" s="147"/>
      <c r="V86" s="139"/>
      <c r="W86" s="139"/>
      <c r="X86" s="139"/>
      <c r="Y86" s="139"/>
      <c r="Z86" s="139"/>
      <c r="AA86" s="139"/>
      <c r="AB86" s="139"/>
      <c r="AC86" s="139"/>
      <c r="AD86" s="139"/>
      <c r="AE86" s="139" t="s">
        <v>174</v>
      </c>
      <c r="AF86" s="139">
        <v>0</v>
      </c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</row>
    <row r="87" spans="1:60" outlineLevel="1" x14ac:dyDescent="0.2">
      <c r="A87" s="140"/>
      <c r="B87" s="140"/>
      <c r="C87" s="189" t="s">
        <v>181</v>
      </c>
      <c r="D87" s="188"/>
      <c r="E87" s="187">
        <v>8.2324999999999999</v>
      </c>
      <c r="F87" s="155"/>
      <c r="G87" s="155"/>
      <c r="H87" s="155"/>
      <c r="I87" s="155"/>
      <c r="J87" s="155"/>
      <c r="K87" s="155"/>
      <c r="L87" s="155"/>
      <c r="M87" s="155"/>
      <c r="N87" s="147"/>
      <c r="O87" s="147"/>
      <c r="P87" s="147"/>
      <c r="Q87" s="147"/>
      <c r="R87" s="147"/>
      <c r="S87" s="147"/>
      <c r="T87" s="148"/>
      <c r="U87" s="147"/>
      <c r="V87" s="139"/>
      <c r="W87" s="139"/>
      <c r="X87" s="139"/>
      <c r="Y87" s="139"/>
      <c r="Z87" s="139"/>
      <c r="AA87" s="139"/>
      <c r="AB87" s="139"/>
      <c r="AC87" s="139"/>
      <c r="AD87" s="139"/>
      <c r="AE87" s="139" t="s">
        <v>174</v>
      </c>
      <c r="AF87" s="139">
        <v>0</v>
      </c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</row>
    <row r="88" spans="1:60" outlineLevel="1" x14ac:dyDescent="0.2">
      <c r="A88" s="140"/>
      <c r="B88" s="140"/>
      <c r="C88" s="189" t="s">
        <v>190</v>
      </c>
      <c r="D88" s="188"/>
      <c r="E88" s="187"/>
      <c r="F88" s="155"/>
      <c r="G88" s="155"/>
      <c r="H88" s="155"/>
      <c r="I88" s="155"/>
      <c r="J88" s="155"/>
      <c r="K88" s="155"/>
      <c r="L88" s="155"/>
      <c r="M88" s="155"/>
      <c r="N88" s="147"/>
      <c r="O88" s="147"/>
      <c r="P88" s="147"/>
      <c r="Q88" s="147"/>
      <c r="R88" s="147"/>
      <c r="S88" s="147"/>
      <c r="T88" s="148"/>
      <c r="U88" s="147"/>
      <c r="V88" s="139"/>
      <c r="W88" s="139"/>
      <c r="X88" s="139"/>
      <c r="Y88" s="139"/>
      <c r="Z88" s="139"/>
      <c r="AA88" s="139"/>
      <c r="AB88" s="139"/>
      <c r="AC88" s="139"/>
      <c r="AD88" s="139"/>
      <c r="AE88" s="139" t="s">
        <v>174</v>
      </c>
      <c r="AF88" s="139">
        <v>0</v>
      </c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</row>
    <row r="89" spans="1:60" outlineLevel="1" x14ac:dyDescent="0.2">
      <c r="A89" s="140"/>
      <c r="B89" s="140"/>
      <c r="C89" s="189" t="s">
        <v>180</v>
      </c>
      <c r="D89" s="188"/>
      <c r="E89" s="187">
        <v>3.9</v>
      </c>
      <c r="F89" s="155"/>
      <c r="G89" s="155"/>
      <c r="H89" s="155"/>
      <c r="I89" s="155"/>
      <c r="J89" s="155"/>
      <c r="K89" s="155"/>
      <c r="L89" s="155"/>
      <c r="M89" s="155"/>
      <c r="N89" s="147"/>
      <c r="O89" s="147"/>
      <c r="P89" s="147"/>
      <c r="Q89" s="147"/>
      <c r="R89" s="147"/>
      <c r="S89" s="147"/>
      <c r="T89" s="148"/>
      <c r="U89" s="147"/>
      <c r="V89" s="139"/>
      <c r="W89" s="139"/>
      <c r="X89" s="139"/>
      <c r="Y89" s="139"/>
      <c r="Z89" s="139"/>
      <c r="AA89" s="139"/>
      <c r="AB89" s="139"/>
      <c r="AC89" s="139"/>
      <c r="AD89" s="139"/>
      <c r="AE89" s="139" t="s">
        <v>174</v>
      </c>
      <c r="AF89" s="139">
        <v>0</v>
      </c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</row>
    <row r="90" spans="1:60" outlineLevel="1" x14ac:dyDescent="0.2">
      <c r="A90" s="140"/>
      <c r="B90" s="140"/>
      <c r="C90" s="189" t="s">
        <v>189</v>
      </c>
      <c r="D90" s="188"/>
      <c r="E90" s="187"/>
      <c r="F90" s="155"/>
      <c r="G90" s="155"/>
      <c r="H90" s="155"/>
      <c r="I90" s="155"/>
      <c r="J90" s="155"/>
      <c r="K90" s="155"/>
      <c r="L90" s="155"/>
      <c r="M90" s="155"/>
      <c r="N90" s="147"/>
      <c r="O90" s="147"/>
      <c r="P90" s="147"/>
      <c r="Q90" s="147"/>
      <c r="R90" s="147"/>
      <c r="S90" s="147"/>
      <c r="T90" s="148"/>
      <c r="U90" s="147"/>
      <c r="V90" s="139"/>
      <c r="W90" s="139"/>
      <c r="X90" s="139"/>
      <c r="Y90" s="139"/>
      <c r="Z90" s="139"/>
      <c r="AA90" s="139"/>
      <c r="AB90" s="139"/>
      <c r="AC90" s="139"/>
      <c r="AD90" s="139"/>
      <c r="AE90" s="139" t="s">
        <v>174</v>
      </c>
      <c r="AF90" s="139">
        <v>0</v>
      </c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</row>
    <row r="91" spans="1:60" outlineLevel="1" x14ac:dyDescent="0.2">
      <c r="A91" s="140"/>
      <c r="B91" s="140"/>
      <c r="C91" s="189" t="s">
        <v>188</v>
      </c>
      <c r="D91" s="188"/>
      <c r="E91" s="187">
        <v>1.7</v>
      </c>
      <c r="F91" s="155"/>
      <c r="G91" s="155"/>
      <c r="H91" s="155"/>
      <c r="I91" s="155"/>
      <c r="J91" s="155"/>
      <c r="K91" s="155"/>
      <c r="L91" s="155"/>
      <c r="M91" s="155"/>
      <c r="N91" s="147"/>
      <c r="O91" s="147"/>
      <c r="P91" s="147"/>
      <c r="Q91" s="147"/>
      <c r="R91" s="147"/>
      <c r="S91" s="147"/>
      <c r="T91" s="148"/>
      <c r="U91" s="147"/>
      <c r="V91" s="139"/>
      <c r="W91" s="139"/>
      <c r="X91" s="139"/>
      <c r="Y91" s="139"/>
      <c r="Z91" s="139"/>
      <c r="AA91" s="139"/>
      <c r="AB91" s="139"/>
      <c r="AC91" s="139"/>
      <c r="AD91" s="139"/>
      <c r="AE91" s="139" t="s">
        <v>174</v>
      </c>
      <c r="AF91" s="139">
        <v>0</v>
      </c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</row>
    <row r="92" spans="1:60" outlineLevel="1" x14ac:dyDescent="0.2">
      <c r="A92" s="140"/>
      <c r="B92" s="140"/>
      <c r="C92" s="189" t="s">
        <v>187</v>
      </c>
      <c r="D92" s="188"/>
      <c r="E92" s="187">
        <v>1.36</v>
      </c>
      <c r="F92" s="155"/>
      <c r="G92" s="155"/>
      <c r="H92" s="155"/>
      <c r="I92" s="155"/>
      <c r="J92" s="155"/>
      <c r="K92" s="155"/>
      <c r="L92" s="155"/>
      <c r="M92" s="155"/>
      <c r="N92" s="147"/>
      <c r="O92" s="147"/>
      <c r="P92" s="147"/>
      <c r="Q92" s="147"/>
      <c r="R92" s="147"/>
      <c r="S92" s="147"/>
      <c r="T92" s="148"/>
      <c r="U92" s="147"/>
      <c r="V92" s="139"/>
      <c r="W92" s="139"/>
      <c r="X92" s="139"/>
      <c r="Y92" s="139"/>
      <c r="Z92" s="139"/>
      <c r="AA92" s="139"/>
      <c r="AB92" s="139"/>
      <c r="AC92" s="139"/>
      <c r="AD92" s="139"/>
      <c r="AE92" s="139" t="s">
        <v>174</v>
      </c>
      <c r="AF92" s="139">
        <v>0</v>
      </c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</row>
    <row r="93" spans="1:60" ht="22.5" outlineLevel="1" x14ac:dyDescent="0.2">
      <c r="A93" s="140">
        <v>21</v>
      </c>
      <c r="B93" s="140" t="s">
        <v>136</v>
      </c>
      <c r="C93" s="176" t="s">
        <v>137</v>
      </c>
      <c r="D93" s="146" t="s">
        <v>114</v>
      </c>
      <c r="E93" s="152">
        <v>0.438</v>
      </c>
      <c r="F93" s="154">
        <f>H93+J93</f>
        <v>0</v>
      </c>
      <c r="G93" s="155">
        <f>ROUND(E93*F93,2)</f>
        <v>0</v>
      </c>
      <c r="H93" s="155"/>
      <c r="I93" s="155">
        <f>ROUND(E93*H93,2)</f>
        <v>0</v>
      </c>
      <c r="J93" s="155"/>
      <c r="K93" s="155">
        <f>ROUND(E93*J93,2)</f>
        <v>0</v>
      </c>
      <c r="L93" s="155">
        <v>21</v>
      </c>
      <c r="M93" s="155">
        <f>G93*(1+L93/100)</f>
        <v>0</v>
      </c>
      <c r="N93" s="147">
        <v>0</v>
      </c>
      <c r="O93" s="147">
        <f>ROUND(E93*N93,5)</f>
        <v>0</v>
      </c>
      <c r="P93" s="147">
        <v>2.2000000000000002</v>
      </c>
      <c r="Q93" s="147">
        <f>ROUND(E93*P93,5)</f>
        <v>0.96360000000000001</v>
      </c>
      <c r="R93" s="147"/>
      <c r="S93" s="147"/>
      <c r="T93" s="148">
        <v>12.56</v>
      </c>
      <c r="U93" s="147">
        <f>ROUND(E93*T93,2)</f>
        <v>5.5</v>
      </c>
      <c r="V93" s="139"/>
      <c r="W93" s="139"/>
      <c r="X93" s="139"/>
      <c r="Y93" s="139"/>
      <c r="Z93" s="139"/>
      <c r="AA93" s="139"/>
      <c r="AB93" s="139"/>
      <c r="AC93" s="139"/>
      <c r="AD93" s="139"/>
      <c r="AE93" s="139" t="s">
        <v>96</v>
      </c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</row>
    <row r="94" spans="1:60" outlineLevel="1" x14ac:dyDescent="0.2">
      <c r="A94" s="140"/>
      <c r="B94" s="140"/>
      <c r="C94" s="189" t="s">
        <v>186</v>
      </c>
      <c r="D94" s="188"/>
      <c r="E94" s="187">
        <v>0.438</v>
      </c>
      <c r="F94" s="155"/>
      <c r="G94" s="155"/>
      <c r="H94" s="155"/>
      <c r="I94" s="155"/>
      <c r="J94" s="155"/>
      <c r="K94" s="155"/>
      <c r="L94" s="155"/>
      <c r="M94" s="155"/>
      <c r="N94" s="147"/>
      <c r="O94" s="147"/>
      <c r="P94" s="147"/>
      <c r="Q94" s="147"/>
      <c r="R94" s="147"/>
      <c r="S94" s="147"/>
      <c r="T94" s="148"/>
      <c r="U94" s="147"/>
      <c r="V94" s="139"/>
      <c r="W94" s="139"/>
      <c r="X94" s="139"/>
      <c r="Y94" s="139"/>
      <c r="Z94" s="139"/>
      <c r="AA94" s="139"/>
      <c r="AB94" s="139"/>
      <c r="AC94" s="139"/>
      <c r="AD94" s="139"/>
      <c r="AE94" s="139" t="s">
        <v>174</v>
      </c>
      <c r="AF94" s="139">
        <v>0</v>
      </c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</row>
    <row r="95" spans="1:60" ht="22.5" outlineLevel="1" x14ac:dyDescent="0.2">
      <c r="A95" s="140">
        <v>22</v>
      </c>
      <c r="B95" s="140" t="s">
        <v>138</v>
      </c>
      <c r="C95" s="176" t="s">
        <v>139</v>
      </c>
      <c r="D95" s="146" t="s">
        <v>114</v>
      </c>
      <c r="E95" s="152">
        <v>1.08125</v>
      </c>
      <c r="F95" s="154">
        <f>H95+J95</f>
        <v>0</v>
      </c>
      <c r="G95" s="155">
        <f>ROUND(E95*F95,2)</f>
        <v>0</v>
      </c>
      <c r="H95" s="155"/>
      <c r="I95" s="155">
        <f>ROUND(E95*H95,2)</f>
        <v>0</v>
      </c>
      <c r="J95" s="155"/>
      <c r="K95" s="155">
        <f>ROUND(E95*J95,2)</f>
        <v>0</v>
      </c>
      <c r="L95" s="155">
        <v>21</v>
      </c>
      <c r="M95" s="155">
        <f>G95*(1+L95/100)</f>
        <v>0</v>
      </c>
      <c r="N95" s="147">
        <v>0</v>
      </c>
      <c r="O95" s="147">
        <f>ROUND(E95*N95,5)</f>
        <v>0</v>
      </c>
      <c r="P95" s="147">
        <v>2.2000000000000002</v>
      </c>
      <c r="Q95" s="147">
        <f>ROUND(E95*P95,5)</f>
        <v>2.3787500000000001</v>
      </c>
      <c r="R95" s="147"/>
      <c r="S95" s="147"/>
      <c r="T95" s="148">
        <v>10.88</v>
      </c>
      <c r="U95" s="147">
        <f>ROUND(E95*T95,2)</f>
        <v>11.76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 t="s">
        <v>96</v>
      </c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</row>
    <row r="96" spans="1:60" outlineLevel="1" x14ac:dyDescent="0.2">
      <c r="A96" s="140"/>
      <c r="B96" s="140"/>
      <c r="C96" s="189" t="s">
        <v>185</v>
      </c>
      <c r="D96" s="188"/>
      <c r="E96" s="187">
        <v>0.77524999999999999</v>
      </c>
      <c r="F96" s="155"/>
      <c r="G96" s="155"/>
      <c r="H96" s="155"/>
      <c r="I96" s="155"/>
      <c r="J96" s="155"/>
      <c r="K96" s="155"/>
      <c r="L96" s="155"/>
      <c r="M96" s="155"/>
      <c r="N96" s="147"/>
      <c r="O96" s="147"/>
      <c r="P96" s="147"/>
      <c r="Q96" s="147"/>
      <c r="R96" s="147"/>
      <c r="S96" s="147"/>
      <c r="T96" s="148"/>
      <c r="U96" s="147"/>
      <c r="V96" s="139"/>
      <c r="W96" s="139"/>
      <c r="X96" s="139"/>
      <c r="Y96" s="139"/>
      <c r="Z96" s="139"/>
      <c r="AA96" s="139"/>
      <c r="AB96" s="139"/>
      <c r="AC96" s="139"/>
      <c r="AD96" s="139"/>
      <c r="AE96" s="139" t="s">
        <v>174</v>
      </c>
      <c r="AF96" s="139">
        <v>0</v>
      </c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</row>
    <row r="97" spans="1:60" outlineLevel="1" x14ac:dyDescent="0.2">
      <c r="A97" s="140"/>
      <c r="B97" s="140"/>
      <c r="C97" s="189" t="s">
        <v>184</v>
      </c>
      <c r="D97" s="188"/>
      <c r="E97" s="187">
        <v>0.30599999999999999</v>
      </c>
      <c r="F97" s="155"/>
      <c r="G97" s="155"/>
      <c r="H97" s="155"/>
      <c r="I97" s="155"/>
      <c r="J97" s="155"/>
      <c r="K97" s="155"/>
      <c r="L97" s="155"/>
      <c r="M97" s="155"/>
      <c r="N97" s="147"/>
      <c r="O97" s="147"/>
      <c r="P97" s="147"/>
      <c r="Q97" s="147"/>
      <c r="R97" s="147"/>
      <c r="S97" s="147"/>
      <c r="T97" s="148"/>
      <c r="U97" s="147"/>
      <c r="V97" s="139"/>
      <c r="W97" s="139"/>
      <c r="X97" s="139"/>
      <c r="Y97" s="139"/>
      <c r="Z97" s="139"/>
      <c r="AA97" s="139"/>
      <c r="AB97" s="139"/>
      <c r="AC97" s="139"/>
      <c r="AD97" s="139"/>
      <c r="AE97" s="139" t="s">
        <v>174</v>
      </c>
      <c r="AF97" s="139">
        <v>0</v>
      </c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</row>
    <row r="98" spans="1:60" ht="22.5" outlineLevel="1" x14ac:dyDescent="0.2">
      <c r="A98" s="140">
        <v>23</v>
      </c>
      <c r="B98" s="140" t="s">
        <v>140</v>
      </c>
      <c r="C98" s="176" t="s">
        <v>141</v>
      </c>
      <c r="D98" s="146" t="s">
        <v>114</v>
      </c>
      <c r="E98" s="152">
        <v>1.51925</v>
      </c>
      <c r="F98" s="154">
        <f>H98+J98</f>
        <v>0</v>
      </c>
      <c r="G98" s="155">
        <f>ROUND(E98*F98,2)</f>
        <v>0</v>
      </c>
      <c r="H98" s="155"/>
      <c r="I98" s="155">
        <f>ROUND(E98*H98,2)</f>
        <v>0</v>
      </c>
      <c r="J98" s="155"/>
      <c r="K98" s="155">
        <f>ROUND(E98*J98,2)</f>
        <v>0</v>
      </c>
      <c r="L98" s="155">
        <v>21</v>
      </c>
      <c r="M98" s="155">
        <f>G98*(1+L98/100)</f>
        <v>0</v>
      </c>
      <c r="N98" s="147">
        <v>0</v>
      </c>
      <c r="O98" s="147">
        <f>ROUND(E98*N98,5)</f>
        <v>0</v>
      </c>
      <c r="P98" s="147">
        <v>0</v>
      </c>
      <c r="Q98" s="147">
        <f>ROUND(E98*P98,5)</f>
        <v>0</v>
      </c>
      <c r="R98" s="147"/>
      <c r="S98" s="147"/>
      <c r="T98" s="148">
        <v>4.8280000000000003</v>
      </c>
      <c r="U98" s="147">
        <f>ROUND(E98*T98,2)</f>
        <v>7.33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 t="s">
        <v>96</v>
      </c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</row>
    <row r="99" spans="1:60" outlineLevel="1" x14ac:dyDescent="0.2">
      <c r="A99" s="140"/>
      <c r="B99" s="140"/>
      <c r="C99" s="189" t="s">
        <v>183</v>
      </c>
      <c r="D99" s="188"/>
      <c r="E99" s="187">
        <v>1.51925</v>
      </c>
      <c r="F99" s="155"/>
      <c r="G99" s="155"/>
      <c r="H99" s="155"/>
      <c r="I99" s="155"/>
      <c r="J99" s="155"/>
      <c r="K99" s="155"/>
      <c r="L99" s="155"/>
      <c r="M99" s="155"/>
      <c r="N99" s="147"/>
      <c r="O99" s="147"/>
      <c r="P99" s="147"/>
      <c r="Q99" s="147"/>
      <c r="R99" s="147"/>
      <c r="S99" s="147"/>
      <c r="T99" s="148"/>
      <c r="U99" s="147"/>
      <c r="V99" s="139"/>
      <c r="W99" s="139"/>
      <c r="X99" s="139"/>
      <c r="Y99" s="139"/>
      <c r="Z99" s="139"/>
      <c r="AA99" s="139"/>
      <c r="AB99" s="139"/>
      <c r="AC99" s="139"/>
      <c r="AD99" s="139"/>
      <c r="AE99" s="139" t="s">
        <v>174</v>
      </c>
      <c r="AF99" s="139">
        <v>0</v>
      </c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</row>
    <row r="100" spans="1:60" ht="22.5" outlineLevel="1" x14ac:dyDescent="0.2">
      <c r="A100" s="140">
        <v>24</v>
      </c>
      <c r="B100" s="140" t="s">
        <v>142</v>
      </c>
      <c r="C100" s="176" t="s">
        <v>143</v>
      </c>
      <c r="D100" s="146" t="s">
        <v>114</v>
      </c>
      <c r="E100" s="152">
        <v>3.0385</v>
      </c>
      <c r="F100" s="154">
        <f>H100+J100</f>
        <v>0</v>
      </c>
      <c r="G100" s="155">
        <f>ROUND(E100*F100,2)</f>
        <v>0</v>
      </c>
      <c r="H100" s="155"/>
      <c r="I100" s="155">
        <f>ROUND(E100*H100,2)</f>
        <v>0</v>
      </c>
      <c r="J100" s="155"/>
      <c r="K100" s="155">
        <f>ROUND(E100*J100,2)</f>
        <v>0</v>
      </c>
      <c r="L100" s="155">
        <v>21</v>
      </c>
      <c r="M100" s="155">
        <f>G100*(1+L100/100)</f>
        <v>0</v>
      </c>
      <c r="N100" s="147">
        <v>0</v>
      </c>
      <c r="O100" s="147">
        <f>ROUND(E100*N100,5)</f>
        <v>0</v>
      </c>
      <c r="P100" s="147">
        <v>1.4</v>
      </c>
      <c r="Q100" s="147">
        <f>ROUND(E100*P100,5)</f>
        <v>4.2538999999999998</v>
      </c>
      <c r="R100" s="147"/>
      <c r="S100" s="147"/>
      <c r="T100" s="148">
        <v>1.151</v>
      </c>
      <c r="U100" s="147">
        <f>ROUND(E100*T100,2)</f>
        <v>3.5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 t="s">
        <v>96</v>
      </c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</row>
    <row r="101" spans="1:60" outlineLevel="1" x14ac:dyDescent="0.2">
      <c r="A101" s="140"/>
      <c r="B101" s="140"/>
      <c r="C101" s="189" t="s">
        <v>182</v>
      </c>
      <c r="D101" s="188"/>
      <c r="E101" s="187">
        <v>3.0385</v>
      </c>
      <c r="F101" s="155"/>
      <c r="G101" s="155"/>
      <c r="H101" s="155"/>
      <c r="I101" s="155"/>
      <c r="J101" s="155"/>
      <c r="K101" s="155"/>
      <c r="L101" s="155"/>
      <c r="M101" s="155"/>
      <c r="N101" s="147"/>
      <c r="O101" s="147"/>
      <c r="P101" s="147"/>
      <c r="Q101" s="147"/>
      <c r="R101" s="147"/>
      <c r="S101" s="147"/>
      <c r="T101" s="148"/>
      <c r="U101" s="147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 t="s">
        <v>174</v>
      </c>
      <c r="AF101" s="139">
        <v>0</v>
      </c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</row>
    <row r="102" spans="1:60" ht="22.5" outlineLevel="1" x14ac:dyDescent="0.2">
      <c r="A102" s="140">
        <v>25</v>
      </c>
      <c r="B102" s="140" t="s">
        <v>144</v>
      </c>
      <c r="C102" s="176" t="s">
        <v>145</v>
      </c>
      <c r="D102" s="146" t="s">
        <v>99</v>
      </c>
      <c r="E102" s="152">
        <v>15.192500000000001</v>
      </c>
      <c r="F102" s="154">
        <f>H102+J102</f>
        <v>0</v>
      </c>
      <c r="G102" s="155">
        <f>ROUND(E102*F102,2)</f>
        <v>0</v>
      </c>
      <c r="H102" s="155"/>
      <c r="I102" s="155">
        <f>ROUND(E102*H102,2)</f>
        <v>0</v>
      </c>
      <c r="J102" s="155"/>
      <c r="K102" s="155">
        <f>ROUND(E102*J102,2)</f>
        <v>0</v>
      </c>
      <c r="L102" s="155">
        <v>21</v>
      </c>
      <c r="M102" s="155">
        <f>G102*(1+L102/100)</f>
        <v>0</v>
      </c>
      <c r="N102" s="147">
        <v>0</v>
      </c>
      <c r="O102" s="147">
        <f>ROUND(E102*N102,5)</f>
        <v>0</v>
      </c>
      <c r="P102" s="147">
        <v>4.8700000000000002E-3</v>
      </c>
      <c r="Q102" s="147">
        <f>ROUND(E102*P102,5)</f>
        <v>7.399E-2</v>
      </c>
      <c r="R102" s="147"/>
      <c r="S102" s="147"/>
      <c r="T102" s="148">
        <v>4.1000000000000002E-2</v>
      </c>
      <c r="U102" s="147">
        <f>ROUND(E102*T102,2)</f>
        <v>0.62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 t="s">
        <v>96</v>
      </c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</row>
    <row r="103" spans="1:60" outlineLevel="1" x14ac:dyDescent="0.2">
      <c r="A103" s="140"/>
      <c r="B103" s="140"/>
      <c r="C103" s="189" t="s">
        <v>181</v>
      </c>
      <c r="D103" s="188"/>
      <c r="E103" s="187">
        <v>8.2324999999999999</v>
      </c>
      <c r="F103" s="155"/>
      <c r="G103" s="155"/>
      <c r="H103" s="155"/>
      <c r="I103" s="155"/>
      <c r="J103" s="155"/>
      <c r="K103" s="155"/>
      <c r="L103" s="155"/>
      <c r="M103" s="155"/>
      <c r="N103" s="147"/>
      <c r="O103" s="147"/>
      <c r="P103" s="147"/>
      <c r="Q103" s="147"/>
      <c r="R103" s="147"/>
      <c r="S103" s="147"/>
      <c r="T103" s="148"/>
      <c r="U103" s="147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 t="s">
        <v>174</v>
      </c>
      <c r="AF103" s="139">
        <v>0</v>
      </c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</row>
    <row r="104" spans="1:60" outlineLevel="1" x14ac:dyDescent="0.2">
      <c r="A104" s="140"/>
      <c r="B104" s="140"/>
      <c r="C104" s="189" t="s">
        <v>180</v>
      </c>
      <c r="D104" s="188"/>
      <c r="E104" s="187">
        <v>3.9</v>
      </c>
      <c r="F104" s="155"/>
      <c r="G104" s="155"/>
      <c r="H104" s="155"/>
      <c r="I104" s="155"/>
      <c r="J104" s="155"/>
      <c r="K104" s="155"/>
      <c r="L104" s="155"/>
      <c r="M104" s="155"/>
      <c r="N104" s="147"/>
      <c r="O104" s="147"/>
      <c r="P104" s="147"/>
      <c r="Q104" s="147"/>
      <c r="R104" s="147"/>
      <c r="S104" s="147"/>
      <c r="T104" s="148"/>
      <c r="U104" s="147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 t="s">
        <v>174</v>
      </c>
      <c r="AF104" s="139">
        <v>0</v>
      </c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</row>
    <row r="105" spans="1:60" outlineLevel="1" x14ac:dyDescent="0.2">
      <c r="A105" s="140"/>
      <c r="B105" s="140"/>
      <c r="C105" s="189" t="s">
        <v>179</v>
      </c>
      <c r="D105" s="188"/>
      <c r="E105" s="187">
        <v>3.06</v>
      </c>
      <c r="F105" s="155"/>
      <c r="G105" s="155"/>
      <c r="H105" s="155"/>
      <c r="I105" s="155"/>
      <c r="J105" s="155"/>
      <c r="K105" s="155"/>
      <c r="L105" s="155"/>
      <c r="M105" s="155"/>
      <c r="N105" s="147"/>
      <c r="O105" s="147"/>
      <c r="P105" s="147"/>
      <c r="Q105" s="147"/>
      <c r="R105" s="147"/>
      <c r="S105" s="147"/>
      <c r="T105" s="148"/>
      <c r="U105" s="147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 t="s">
        <v>174</v>
      </c>
      <c r="AF105" s="139">
        <v>0</v>
      </c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</row>
    <row r="106" spans="1:60" ht="22.5" outlineLevel="1" x14ac:dyDescent="0.2">
      <c r="A106" s="140">
        <v>26</v>
      </c>
      <c r="B106" s="140" t="s">
        <v>146</v>
      </c>
      <c r="C106" s="176" t="s">
        <v>147</v>
      </c>
      <c r="D106" s="146" t="s">
        <v>148</v>
      </c>
      <c r="E106" s="152">
        <v>22.492000000000001</v>
      </c>
      <c r="F106" s="154">
        <f>H106+J106</f>
        <v>0</v>
      </c>
      <c r="G106" s="155">
        <f>ROUND(E106*F106,2)</f>
        <v>0</v>
      </c>
      <c r="H106" s="155"/>
      <c r="I106" s="155">
        <f>ROUND(E106*H106,2)</f>
        <v>0</v>
      </c>
      <c r="J106" s="155"/>
      <c r="K106" s="155">
        <f>ROUND(E106*J106,2)</f>
        <v>0</v>
      </c>
      <c r="L106" s="155">
        <v>21</v>
      </c>
      <c r="M106" s="155">
        <f>G106*(1+L106/100)</f>
        <v>0</v>
      </c>
      <c r="N106" s="147">
        <v>0</v>
      </c>
      <c r="O106" s="147">
        <f>ROUND(E106*N106,5)</f>
        <v>0</v>
      </c>
      <c r="P106" s="147">
        <v>0</v>
      </c>
      <c r="Q106" s="147">
        <f>ROUND(E106*P106,5)</f>
        <v>0</v>
      </c>
      <c r="R106" s="147"/>
      <c r="S106" s="147"/>
      <c r="T106" s="148">
        <v>0</v>
      </c>
      <c r="U106" s="147">
        <f>ROUND(E106*T106,2)</f>
        <v>0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 t="s">
        <v>96</v>
      </c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</row>
    <row r="107" spans="1:60" outlineLevel="1" x14ac:dyDescent="0.2">
      <c r="A107" s="140"/>
      <c r="B107" s="140"/>
      <c r="C107" s="189" t="s">
        <v>178</v>
      </c>
      <c r="D107" s="188"/>
      <c r="E107" s="187">
        <v>22.492000000000001</v>
      </c>
      <c r="F107" s="155"/>
      <c r="G107" s="155"/>
      <c r="H107" s="155"/>
      <c r="I107" s="155"/>
      <c r="J107" s="155"/>
      <c r="K107" s="155"/>
      <c r="L107" s="155"/>
      <c r="M107" s="155"/>
      <c r="N107" s="147"/>
      <c r="O107" s="147"/>
      <c r="P107" s="147"/>
      <c r="Q107" s="147"/>
      <c r="R107" s="147"/>
      <c r="S107" s="147"/>
      <c r="T107" s="148"/>
      <c r="U107" s="147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 t="s">
        <v>174</v>
      </c>
      <c r="AF107" s="139">
        <v>0</v>
      </c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</row>
    <row r="108" spans="1:60" ht="22.5" outlineLevel="1" x14ac:dyDescent="0.2">
      <c r="A108" s="140">
        <v>27</v>
      </c>
      <c r="B108" s="140" t="s">
        <v>149</v>
      </c>
      <c r="C108" s="176" t="s">
        <v>150</v>
      </c>
      <c r="D108" s="146" t="s">
        <v>148</v>
      </c>
      <c r="E108" s="152">
        <v>0.192</v>
      </c>
      <c r="F108" s="154">
        <f>H108+J108</f>
        <v>0</v>
      </c>
      <c r="G108" s="155">
        <f>ROUND(E108*F108,2)</f>
        <v>0</v>
      </c>
      <c r="H108" s="155"/>
      <c r="I108" s="155">
        <f>ROUND(E108*H108,2)</f>
        <v>0</v>
      </c>
      <c r="J108" s="155"/>
      <c r="K108" s="155">
        <f>ROUND(E108*J108,2)</f>
        <v>0</v>
      </c>
      <c r="L108" s="155">
        <v>21</v>
      </c>
      <c r="M108" s="155">
        <f>G108*(1+L108/100)</f>
        <v>0</v>
      </c>
      <c r="N108" s="147">
        <v>0</v>
      </c>
      <c r="O108" s="147">
        <f>ROUND(E108*N108,5)</f>
        <v>0</v>
      </c>
      <c r="P108" s="147">
        <v>0</v>
      </c>
      <c r="Q108" s="147">
        <f>ROUND(E108*P108,5)</f>
        <v>0</v>
      </c>
      <c r="R108" s="147"/>
      <c r="S108" s="147"/>
      <c r="T108" s="148">
        <v>0</v>
      </c>
      <c r="U108" s="147">
        <f>ROUND(E108*T108,2)</f>
        <v>0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 t="s">
        <v>96</v>
      </c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</row>
    <row r="109" spans="1:60" ht="22.5" outlineLevel="1" x14ac:dyDescent="0.2">
      <c r="A109" s="140">
        <v>28</v>
      </c>
      <c r="B109" s="140" t="s">
        <v>151</v>
      </c>
      <c r="C109" s="176" t="s">
        <v>152</v>
      </c>
      <c r="D109" s="146" t="s">
        <v>148</v>
      </c>
      <c r="E109" s="152">
        <v>7.3999999999999996E-2</v>
      </c>
      <c r="F109" s="154">
        <f>H109+J109</f>
        <v>0</v>
      </c>
      <c r="G109" s="155">
        <f>ROUND(E109*F109,2)</f>
        <v>0</v>
      </c>
      <c r="H109" s="155"/>
      <c r="I109" s="155">
        <f>ROUND(E109*H109,2)</f>
        <v>0</v>
      </c>
      <c r="J109" s="155"/>
      <c r="K109" s="155">
        <f>ROUND(E109*J109,2)</f>
        <v>0</v>
      </c>
      <c r="L109" s="155">
        <v>21</v>
      </c>
      <c r="M109" s="155">
        <f>G109*(1+L109/100)</f>
        <v>0</v>
      </c>
      <c r="N109" s="147">
        <v>0</v>
      </c>
      <c r="O109" s="147">
        <f>ROUND(E109*N109,5)</f>
        <v>0</v>
      </c>
      <c r="P109" s="147">
        <v>0</v>
      </c>
      <c r="Q109" s="147">
        <f>ROUND(E109*P109,5)</f>
        <v>0</v>
      </c>
      <c r="R109" s="147"/>
      <c r="S109" s="147"/>
      <c r="T109" s="148">
        <v>0</v>
      </c>
      <c r="U109" s="147">
        <f>ROUND(E109*T109,2)</f>
        <v>0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 t="s">
        <v>96</v>
      </c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</row>
    <row r="110" spans="1:60" outlineLevel="1" x14ac:dyDescent="0.2">
      <c r="A110" s="140">
        <v>29</v>
      </c>
      <c r="B110" s="140" t="s">
        <v>153</v>
      </c>
      <c r="C110" s="176" t="s">
        <v>154</v>
      </c>
      <c r="D110" s="146" t="s">
        <v>148</v>
      </c>
      <c r="E110" s="152">
        <v>22.757999999999999</v>
      </c>
      <c r="F110" s="154">
        <f>H110+J110</f>
        <v>0</v>
      </c>
      <c r="G110" s="155">
        <f>ROUND(E110*F110,2)</f>
        <v>0</v>
      </c>
      <c r="H110" s="155"/>
      <c r="I110" s="155">
        <f>ROUND(E110*H110,2)</f>
        <v>0</v>
      </c>
      <c r="J110" s="155"/>
      <c r="K110" s="155">
        <f>ROUND(E110*J110,2)</f>
        <v>0</v>
      </c>
      <c r="L110" s="155">
        <v>21</v>
      </c>
      <c r="M110" s="155">
        <f>G110*(1+L110/100)</f>
        <v>0</v>
      </c>
      <c r="N110" s="147">
        <v>0</v>
      </c>
      <c r="O110" s="147">
        <f>ROUND(E110*N110,5)</f>
        <v>0</v>
      </c>
      <c r="P110" s="147">
        <v>0</v>
      </c>
      <c r="Q110" s="147">
        <f>ROUND(E110*P110,5)</f>
        <v>0</v>
      </c>
      <c r="R110" s="147"/>
      <c r="S110" s="147"/>
      <c r="T110" s="148">
        <v>0.49</v>
      </c>
      <c r="U110" s="147">
        <f>ROUND(E110*T110,2)</f>
        <v>11.15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 t="s">
        <v>96</v>
      </c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</row>
    <row r="111" spans="1:60" outlineLevel="1" x14ac:dyDescent="0.2">
      <c r="A111" s="140">
        <v>30</v>
      </c>
      <c r="B111" s="140" t="s">
        <v>155</v>
      </c>
      <c r="C111" s="176" t="s">
        <v>156</v>
      </c>
      <c r="D111" s="146" t="s">
        <v>148</v>
      </c>
      <c r="E111" s="152">
        <v>318.61200000000002</v>
      </c>
      <c r="F111" s="154">
        <f>H111+J111</f>
        <v>0</v>
      </c>
      <c r="G111" s="155">
        <f>ROUND(E111*F111,2)</f>
        <v>0</v>
      </c>
      <c r="H111" s="155"/>
      <c r="I111" s="155">
        <f>ROUND(E111*H111,2)</f>
        <v>0</v>
      </c>
      <c r="J111" s="155"/>
      <c r="K111" s="155">
        <f>ROUND(E111*J111,2)</f>
        <v>0</v>
      </c>
      <c r="L111" s="155">
        <v>21</v>
      </c>
      <c r="M111" s="155">
        <f>G111*(1+L111/100)</f>
        <v>0</v>
      </c>
      <c r="N111" s="147">
        <v>0</v>
      </c>
      <c r="O111" s="147">
        <f>ROUND(E111*N111,5)</f>
        <v>0</v>
      </c>
      <c r="P111" s="147">
        <v>0</v>
      </c>
      <c r="Q111" s="147">
        <f>ROUND(E111*P111,5)</f>
        <v>0</v>
      </c>
      <c r="R111" s="147"/>
      <c r="S111" s="147"/>
      <c r="T111" s="148">
        <v>0</v>
      </c>
      <c r="U111" s="147">
        <f>ROUND(E111*T111,2)</f>
        <v>0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 t="s">
        <v>96</v>
      </c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</row>
    <row r="112" spans="1:60" outlineLevel="1" x14ac:dyDescent="0.2">
      <c r="A112" s="140"/>
      <c r="B112" s="140"/>
      <c r="C112" s="189" t="s">
        <v>177</v>
      </c>
      <c r="D112" s="188"/>
      <c r="E112" s="187">
        <v>318.61200000000002</v>
      </c>
      <c r="F112" s="155"/>
      <c r="G112" s="155"/>
      <c r="H112" s="155"/>
      <c r="I112" s="155"/>
      <c r="J112" s="155"/>
      <c r="K112" s="155"/>
      <c r="L112" s="155"/>
      <c r="M112" s="155"/>
      <c r="N112" s="147"/>
      <c r="O112" s="147"/>
      <c r="P112" s="147"/>
      <c r="Q112" s="147"/>
      <c r="R112" s="147"/>
      <c r="S112" s="147"/>
      <c r="T112" s="148"/>
      <c r="U112" s="147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 t="s">
        <v>174</v>
      </c>
      <c r="AF112" s="139">
        <v>0</v>
      </c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</row>
    <row r="113" spans="1:60" outlineLevel="1" x14ac:dyDescent="0.2">
      <c r="A113" s="140">
        <v>31</v>
      </c>
      <c r="B113" s="140" t="s">
        <v>157</v>
      </c>
      <c r="C113" s="176" t="s">
        <v>158</v>
      </c>
      <c r="D113" s="146" t="s">
        <v>148</v>
      </c>
      <c r="E113" s="152">
        <v>22.757999999999999</v>
      </c>
      <c r="F113" s="154">
        <f>H113+J113</f>
        <v>0</v>
      </c>
      <c r="G113" s="155">
        <f>ROUND(E113*F113,2)</f>
        <v>0</v>
      </c>
      <c r="H113" s="155"/>
      <c r="I113" s="155">
        <f>ROUND(E113*H113,2)</f>
        <v>0</v>
      </c>
      <c r="J113" s="155"/>
      <c r="K113" s="155">
        <f>ROUND(E113*J113,2)</f>
        <v>0</v>
      </c>
      <c r="L113" s="155">
        <v>21</v>
      </c>
      <c r="M113" s="155">
        <f>G113*(1+L113/100)</f>
        <v>0</v>
      </c>
      <c r="N113" s="147">
        <v>0</v>
      </c>
      <c r="O113" s="147">
        <f>ROUND(E113*N113,5)</f>
        <v>0</v>
      </c>
      <c r="P113" s="147">
        <v>0</v>
      </c>
      <c r="Q113" s="147">
        <f>ROUND(E113*P113,5)</f>
        <v>0</v>
      </c>
      <c r="R113" s="147"/>
      <c r="S113" s="147"/>
      <c r="T113" s="148">
        <v>0.94199999999999995</v>
      </c>
      <c r="U113" s="147">
        <f>ROUND(E113*T113,2)</f>
        <v>21.44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 t="s">
        <v>96</v>
      </c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</row>
    <row r="114" spans="1:60" outlineLevel="1" x14ac:dyDescent="0.2">
      <c r="A114" s="140">
        <v>32</v>
      </c>
      <c r="B114" s="140" t="s">
        <v>159</v>
      </c>
      <c r="C114" s="176" t="s">
        <v>160</v>
      </c>
      <c r="D114" s="146" t="s">
        <v>148</v>
      </c>
      <c r="E114" s="152">
        <v>91.031999999999996</v>
      </c>
      <c r="F114" s="154">
        <f>H114+J114</f>
        <v>0</v>
      </c>
      <c r="G114" s="155">
        <f>ROUND(E114*F114,2)</f>
        <v>0</v>
      </c>
      <c r="H114" s="155"/>
      <c r="I114" s="155">
        <f>ROUND(E114*H114,2)</f>
        <v>0</v>
      </c>
      <c r="J114" s="155"/>
      <c r="K114" s="155">
        <f>ROUND(E114*J114,2)</f>
        <v>0</v>
      </c>
      <c r="L114" s="155">
        <v>21</v>
      </c>
      <c r="M114" s="155">
        <f>G114*(1+L114/100)</f>
        <v>0</v>
      </c>
      <c r="N114" s="147">
        <v>0</v>
      </c>
      <c r="O114" s="147">
        <f>ROUND(E114*N114,5)</f>
        <v>0</v>
      </c>
      <c r="P114" s="147">
        <v>0</v>
      </c>
      <c r="Q114" s="147">
        <f>ROUND(E114*P114,5)</f>
        <v>0</v>
      </c>
      <c r="R114" s="147"/>
      <c r="S114" s="147"/>
      <c r="T114" s="148">
        <v>0.105</v>
      </c>
      <c r="U114" s="147">
        <f>ROUND(E114*T114,2)</f>
        <v>9.56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 t="s">
        <v>96</v>
      </c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</row>
    <row r="115" spans="1:60" outlineLevel="1" x14ac:dyDescent="0.2">
      <c r="A115" s="140"/>
      <c r="B115" s="140"/>
      <c r="C115" s="189" t="s">
        <v>176</v>
      </c>
      <c r="D115" s="188"/>
      <c r="E115" s="187">
        <v>91.031999999999996</v>
      </c>
      <c r="F115" s="155"/>
      <c r="G115" s="155"/>
      <c r="H115" s="155"/>
      <c r="I115" s="155"/>
      <c r="J115" s="155"/>
      <c r="K115" s="155"/>
      <c r="L115" s="155"/>
      <c r="M115" s="155"/>
      <c r="N115" s="147"/>
      <c r="O115" s="147"/>
      <c r="P115" s="147"/>
      <c r="Q115" s="147"/>
      <c r="R115" s="147"/>
      <c r="S115" s="147"/>
      <c r="T115" s="148"/>
      <c r="U115" s="147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 t="s">
        <v>174</v>
      </c>
      <c r="AF115" s="139">
        <v>0</v>
      </c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</row>
    <row r="116" spans="1:60" x14ac:dyDescent="0.2">
      <c r="A116" s="141" t="s">
        <v>91</v>
      </c>
      <c r="B116" s="141" t="s">
        <v>62</v>
      </c>
      <c r="C116" s="177" t="s">
        <v>63</v>
      </c>
      <c r="D116" s="149"/>
      <c r="E116" s="153"/>
      <c r="F116" s="156"/>
      <c r="G116" s="156">
        <f>SUMIF(AE117:AE118,"&lt;&gt;NOR",G117:G118)</f>
        <v>0</v>
      </c>
      <c r="H116" s="156"/>
      <c r="I116" s="156">
        <f>SUM(I117:I118)</f>
        <v>0</v>
      </c>
      <c r="J116" s="156"/>
      <c r="K116" s="156">
        <f>SUM(K117:K118)</f>
        <v>0</v>
      </c>
      <c r="L116" s="156"/>
      <c r="M116" s="156">
        <f>SUM(M117:M118)</f>
        <v>0</v>
      </c>
      <c r="N116" s="150"/>
      <c r="O116" s="150">
        <f>SUM(O117:O118)</f>
        <v>0</v>
      </c>
      <c r="P116" s="150"/>
      <c r="Q116" s="150">
        <f>SUM(Q117:Q118)</f>
        <v>0</v>
      </c>
      <c r="R116" s="150"/>
      <c r="S116" s="150"/>
      <c r="T116" s="151"/>
      <c r="U116" s="150">
        <f>SUM(U117:U118)</f>
        <v>1.73</v>
      </c>
      <c r="AE116" t="s">
        <v>92</v>
      </c>
    </row>
    <row r="117" spans="1:60" outlineLevel="1" x14ac:dyDescent="0.2">
      <c r="A117" s="140">
        <v>33</v>
      </c>
      <c r="B117" s="140" t="s">
        <v>161</v>
      </c>
      <c r="C117" s="176" t="s">
        <v>162</v>
      </c>
      <c r="D117" s="146" t="s">
        <v>148</v>
      </c>
      <c r="E117" s="152">
        <v>0.91200000000000003</v>
      </c>
      <c r="F117" s="154">
        <f>H117+J117</f>
        <v>0</v>
      </c>
      <c r="G117" s="155">
        <f>ROUND(E117*F117,2)</f>
        <v>0</v>
      </c>
      <c r="H117" s="155"/>
      <c r="I117" s="155">
        <f>ROUND(E117*H117,2)</f>
        <v>0</v>
      </c>
      <c r="J117" s="155"/>
      <c r="K117" s="155">
        <f>ROUND(E117*J117,2)</f>
        <v>0</v>
      </c>
      <c r="L117" s="155">
        <v>21</v>
      </c>
      <c r="M117" s="155">
        <f>G117*(1+L117/100)</f>
        <v>0</v>
      </c>
      <c r="N117" s="147">
        <v>0</v>
      </c>
      <c r="O117" s="147">
        <f>ROUND(E117*N117,5)</f>
        <v>0</v>
      </c>
      <c r="P117" s="147">
        <v>0</v>
      </c>
      <c r="Q117" s="147">
        <f>ROUND(E117*P117,5)</f>
        <v>0</v>
      </c>
      <c r="R117" s="147"/>
      <c r="S117" s="147"/>
      <c r="T117" s="148">
        <v>1.8919999999999999</v>
      </c>
      <c r="U117" s="147">
        <f>ROUND(E117*T117,2)</f>
        <v>1.73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 t="s">
        <v>96</v>
      </c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</row>
    <row r="118" spans="1:60" outlineLevel="1" x14ac:dyDescent="0.2">
      <c r="A118" s="140"/>
      <c r="B118" s="140"/>
      <c r="C118" s="189" t="s">
        <v>175</v>
      </c>
      <c r="D118" s="188"/>
      <c r="E118" s="187">
        <v>0.91200000000000003</v>
      </c>
      <c r="F118" s="155"/>
      <c r="G118" s="155"/>
      <c r="H118" s="155"/>
      <c r="I118" s="155"/>
      <c r="J118" s="155"/>
      <c r="K118" s="155"/>
      <c r="L118" s="155"/>
      <c r="M118" s="155"/>
      <c r="N118" s="147"/>
      <c r="O118" s="147"/>
      <c r="P118" s="147"/>
      <c r="Q118" s="147"/>
      <c r="R118" s="147"/>
      <c r="S118" s="147"/>
      <c r="T118" s="148"/>
      <c r="U118" s="147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 t="s">
        <v>174</v>
      </c>
      <c r="AF118" s="139">
        <v>0</v>
      </c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</row>
    <row r="119" spans="1:60" x14ac:dyDescent="0.2">
      <c r="A119" s="141" t="s">
        <v>91</v>
      </c>
      <c r="B119" s="141" t="s">
        <v>64</v>
      </c>
      <c r="C119" s="177" t="s">
        <v>26</v>
      </c>
      <c r="D119" s="149"/>
      <c r="E119" s="153"/>
      <c r="F119" s="156"/>
      <c r="G119" s="156">
        <f>SUMIF(AE120:AE122,"&lt;&gt;NOR",G120:G122)</f>
        <v>0</v>
      </c>
      <c r="H119" s="156"/>
      <c r="I119" s="156">
        <f>SUM(I120:I122)</f>
        <v>0</v>
      </c>
      <c r="J119" s="156"/>
      <c r="K119" s="156">
        <f>SUM(K120:K122)</f>
        <v>0</v>
      </c>
      <c r="L119" s="156"/>
      <c r="M119" s="156">
        <f>SUM(M120:M122)</f>
        <v>0</v>
      </c>
      <c r="N119" s="150"/>
      <c r="O119" s="150">
        <f>SUM(O120:O122)</f>
        <v>0</v>
      </c>
      <c r="P119" s="150"/>
      <c r="Q119" s="150">
        <f>SUM(Q120:Q122)</f>
        <v>0</v>
      </c>
      <c r="R119" s="150"/>
      <c r="S119" s="150"/>
      <c r="T119" s="151"/>
      <c r="U119" s="150">
        <f>SUM(U120:U122)</f>
        <v>0</v>
      </c>
      <c r="AE119" t="s">
        <v>92</v>
      </c>
    </row>
    <row r="120" spans="1:60" outlineLevel="1" x14ac:dyDescent="0.2">
      <c r="A120" s="140">
        <v>34</v>
      </c>
      <c r="B120" s="140" t="s">
        <v>163</v>
      </c>
      <c r="C120" s="176" t="s">
        <v>164</v>
      </c>
      <c r="D120" s="146" t="s">
        <v>0</v>
      </c>
      <c r="E120" s="152">
        <v>3</v>
      </c>
      <c r="F120" s="154">
        <f>H120+J120</f>
        <v>0</v>
      </c>
      <c r="G120" s="155">
        <f>ROUND(E120*F120,2)</f>
        <v>0</v>
      </c>
      <c r="H120" s="155"/>
      <c r="I120" s="155">
        <f>ROUND(E120*H120,2)</f>
        <v>0</v>
      </c>
      <c r="J120" s="155"/>
      <c r="K120" s="155">
        <f>ROUND(E120*J120,2)</f>
        <v>0</v>
      </c>
      <c r="L120" s="155">
        <v>21</v>
      </c>
      <c r="M120" s="155">
        <f>G120*(1+L120/100)</f>
        <v>0</v>
      </c>
      <c r="N120" s="147">
        <v>0</v>
      </c>
      <c r="O120" s="147">
        <f>ROUND(E120*N120,5)</f>
        <v>0</v>
      </c>
      <c r="P120" s="147">
        <v>0</v>
      </c>
      <c r="Q120" s="147">
        <f>ROUND(E120*P120,5)</f>
        <v>0</v>
      </c>
      <c r="R120" s="147"/>
      <c r="S120" s="147"/>
      <c r="T120" s="148">
        <v>0</v>
      </c>
      <c r="U120" s="147">
        <f>ROUND(E120*T120,2)</f>
        <v>0</v>
      </c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 t="s">
        <v>96</v>
      </c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</row>
    <row r="121" spans="1:60" outlineLevel="1" x14ac:dyDescent="0.2">
      <c r="A121" s="140">
        <v>35</v>
      </c>
      <c r="B121" s="140" t="s">
        <v>165</v>
      </c>
      <c r="C121" s="176" t="s">
        <v>166</v>
      </c>
      <c r="D121" s="146" t="s">
        <v>0</v>
      </c>
      <c r="E121" s="152">
        <v>0.8</v>
      </c>
      <c r="F121" s="154">
        <f>H121+J121</f>
        <v>0</v>
      </c>
      <c r="G121" s="155">
        <f>ROUND(E121*F121,2)</f>
        <v>0</v>
      </c>
      <c r="H121" s="155"/>
      <c r="I121" s="155">
        <f>ROUND(E121*H121,2)</f>
        <v>0</v>
      </c>
      <c r="J121" s="155"/>
      <c r="K121" s="155">
        <f>ROUND(E121*J121,2)</f>
        <v>0</v>
      </c>
      <c r="L121" s="155">
        <v>21</v>
      </c>
      <c r="M121" s="155">
        <f>G121*(1+L121/100)</f>
        <v>0</v>
      </c>
      <c r="N121" s="147">
        <v>0</v>
      </c>
      <c r="O121" s="147">
        <f>ROUND(E121*N121,5)</f>
        <v>0</v>
      </c>
      <c r="P121" s="147">
        <v>0</v>
      </c>
      <c r="Q121" s="147">
        <f>ROUND(E121*P121,5)</f>
        <v>0</v>
      </c>
      <c r="R121" s="147"/>
      <c r="S121" s="147"/>
      <c r="T121" s="148">
        <v>0</v>
      </c>
      <c r="U121" s="147">
        <f>ROUND(E121*T121,2)</f>
        <v>0</v>
      </c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 t="s">
        <v>96</v>
      </c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</row>
    <row r="122" spans="1:60" outlineLevel="1" x14ac:dyDescent="0.2">
      <c r="A122" s="165">
        <v>36</v>
      </c>
      <c r="B122" s="165" t="s">
        <v>167</v>
      </c>
      <c r="C122" s="178" t="s">
        <v>168</v>
      </c>
      <c r="D122" s="166" t="s">
        <v>0</v>
      </c>
      <c r="E122" s="167">
        <v>2.5</v>
      </c>
      <c r="F122" s="168">
        <f>H122+J122</f>
        <v>0</v>
      </c>
      <c r="G122" s="169">
        <f>ROUND(E122*F122,2)</f>
        <v>0</v>
      </c>
      <c r="H122" s="169"/>
      <c r="I122" s="169">
        <f>ROUND(E122*H122,2)</f>
        <v>0</v>
      </c>
      <c r="J122" s="169"/>
      <c r="K122" s="169">
        <f>ROUND(E122*J122,2)</f>
        <v>0</v>
      </c>
      <c r="L122" s="169">
        <v>21</v>
      </c>
      <c r="M122" s="169">
        <f>G122*(1+L122/100)</f>
        <v>0</v>
      </c>
      <c r="N122" s="170">
        <v>0</v>
      </c>
      <c r="O122" s="170">
        <f>ROUND(E122*N122,5)</f>
        <v>0</v>
      </c>
      <c r="P122" s="170">
        <v>0</v>
      </c>
      <c r="Q122" s="170">
        <f>ROUND(E122*P122,5)</f>
        <v>0</v>
      </c>
      <c r="R122" s="170"/>
      <c r="S122" s="170"/>
      <c r="T122" s="171">
        <v>0</v>
      </c>
      <c r="U122" s="170">
        <f>ROUND(E122*T122,2)</f>
        <v>0</v>
      </c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 t="s">
        <v>96</v>
      </c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</row>
    <row r="123" spans="1:60" x14ac:dyDescent="0.2">
      <c r="A123" s="4"/>
      <c r="B123" s="5" t="s">
        <v>169</v>
      </c>
      <c r="C123" s="179" t="s">
        <v>169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AC123">
        <v>15</v>
      </c>
      <c r="AD123">
        <v>21</v>
      </c>
    </row>
    <row r="124" spans="1:60" x14ac:dyDescent="0.2">
      <c r="A124" s="186"/>
      <c r="B124" s="185" t="s">
        <v>28</v>
      </c>
      <c r="C124" s="184" t="s">
        <v>169</v>
      </c>
      <c r="D124" s="183"/>
      <c r="E124" s="183"/>
      <c r="F124" s="183"/>
      <c r="G124" s="182">
        <f>G8+G10+G13+G16+G23+G116+G119</f>
        <v>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AC124">
        <f>SUMIF(L7:L122,AC123,G7:G122)</f>
        <v>0</v>
      </c>
      <c r="AD124">
        <f>SUMIF(L7:L122,AD123,G7:G122)</f>
        <v>0</v>
      </c>
      <c r="AE124" t="s">
        <v>170</v>
      </c>
    </row>
    <row r="125" spans="1:60" x14ac:dyDescent="0.2">
      <c r="A125" s="4"/>
      <c r="B125" s="5" t="s">
        <v>169</v>
      </c>
      <c r="C125" s="179" t="s">
        <v>169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60" x14ac:dyDescent="0.2">
      <c r="A126" s="4"/>
      <c r="B126" s="5" t="s">
        <v>169</v>
      </c>
      <c r="C126" s="179" t="s">
        <v>169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60" x14ac:dyDescent="0.2">
      <c r="A127" s="332" t="s">
        <v>171</v>
      </c>
      <c r="B127" s="332"/>
      <c r="C127" s="33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60" x14ac:dyDescent="0.2">
      <c r="A128" s="313"/>
      <c r="B128" s="314"/>
      <c r="C128" s="315"/>
      <c r="D128" s="314"/>
      <c r="E128" s="314"/>
      <c r="F128" s="314"/>
      <c r="G128" s="3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AE128" t="s">
        <v>172</v>
      </c>
    </row>
    <row r="129" spans="1:31" x14ac:dyDescent="0.2">
      <c r="A129" s="317"/>
      <c r="B129" s="318"/>
      <c r="C129" s="319"/>
      <c r="D129" s="318"/>
      <c r="E129" s="318"/>
      <c r="F129" s="318"/>
      <c r="G129" s="32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31" x14ac:dyDescent="0.2">
      <c r="A130" s="317"/>
      <c r="B130" s="318"/>
      <c r="C130" s="319"/>
      <c r="D130" s="318"/>
      <c r="E130" s="318"/>
      <c r="F130" s="318"/>
      <c r="G130" s="32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31" x14ac:dyDescent="0.2">
      <c r="A131" s="317"/>
      <c r="B131" s="318"/>
      <c r="C131" s="319"/>
      <c r="D131" s="318"/>
      <c r="E131" s="318"/>
      <c r="F131" s="318"/>
      <c r="G131" s="32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31" x14ac:dyDescent="0.2">
      <c r="A132" s="321"/>
      <c r="B132" s="322"/>
      <c r="C132" s="323"/>
      <c r="D132" s="322"/>
      <c r="E132" s="322"/>
      <c r="F132" s="322"/>
      <c r="G132" s="32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31" x14ac:dyDescent="0.2">
      <c r="A133" s="4"/>
      <c r="B133" s="5" t="s">
        <v>169</v>
      </c>
      <c r="C133" s="179" t="s">
        <v>169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31" x14ac:dyDescent="0.2">
      <c r="C134" s="181"/>
      <c r="AE134" t="s">
        <v>173</v>
      </c>
    </row>
  </sheetData>
  <mergeCells count="6">
    <mergeCell ref="A128:G132"/>
    <mergeCell ref="A1:G1"/>
    <mergeCell ref="C2:G2"/>
    <mergeCell ref="C3:G3"/>
    <mergeCell ref="C4:G4"/>
    <mergeCell ref="A127:C127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51</vt:i4>
      </vt:variant>
    </vt:vector>
  </HeadingPairs>
  <TitlesOfParts>
    <vt:vector size="57" baseType="lpstr">
      <vt:lpstr>Pokyny pro vyplnění</vt:lpstr>
      <vt:lpstr>Stavba</vt:lpstr>
      <vt:lpstr>VzorPolozky</vt:lpstr>
      <vt:lpstr>Rozpočet Pol</vt:lpstr>
      <vt:lpstr>injektáž</vt:lpstr>
      <vt:lpstr>výkaz výměr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injektáž!Print_Area</vt:lpstr>
      <vt:lpstr>'Rozpočet Pol'!Print_Area</vt:lpstr>
      <vt:lpstr>Stavba!Print_Area</vt:lpstr>
      <vt:lpstr>'výkaz výměr'!Print_Area</vt:lpstr>
      <vt:lpstr>injektáž!Print_Titles</vt:lpstr>
      <vt:lpstr>Projektant</vt:lpstr>
      <vt:lpstr>Stavba!SazbaDPH1</vt:lpstr>
      <vt:lpstr>Stavba!SazbaDPH2</vt:lpstr>
      <vt:lpstr>stavba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FT</cp:lastModifiedBy>
  <cp:lastPrinted>2022-09-16T07:45:17Z</cp:lastPrinted>
  <dcterms:created xsi:type="dcterms:W3CDTF">2009-04-08T07:15:50Z</dcterms:created>
  <dcterms:modified xsi:type="dcterms:W3CDTF">2022-09-16T08:06:13Z</dcterms:modified>
</cp:coreProperties>
</file>